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Tvlingsavdelning/Delade dokument/Säsong 24-25/USM/Kostnadsfördelning/"/>
    </mc:Choice>
  </mc:AlternateContent>
  <xr:revisionPtr revIDLastSave="51" documentId="8_{EA1DACE9-8CCA-4BA8-971B-3779FC101537}" xr6:coauthVersionLast="47" xr6:coauthVersionMax="47" xr10:uidLastSave="{1B736879-BE83-4261-82FB-42FF36CF8C9B}"/>
  <bookViews>
    <workbookView xWindow="-110" yWindow="-110" windowWidth="19420" windowHeight="11500" activeTab="1" xr2:uid="{00000000-000D-0000-FFFF-FFFF00000000}"/>
  </bookViews>
  <sheets>
    <sheet name="KF steg 3 P18" sheetId="4" r:id="rId1"/>
    <sheet name="KF steg 3 F18" sheetId="1" r:id="rId2"/>
    <sheet name="KF steg 3 F16 " sheetId="11" r:id="rId3"/>
    <sheet name="KF steg 3 P16" sheetId="8" r:id="rId4"/>
    <sheet name="KF steg 3 P14" sheetId="15" r:id="rId5"/>
    <sheet name="KF steg 3 F14" sheetId="16" r:id="rId6"/>
  </sheets>
  <definedNames>
    <definedName name="_xlnm._FilterDatabase" localSheetId="5" hidden="1">'KF steg 3 F14'!$A$3:$J$129</definedName>
    <definedName name="_xlnm._FilterDatabase" localSheetId="2" hidden="1">'KF steg 3 F16 '!$A$3:$J$63</definedName>
    <definedName name="_xlnm._FilterDatabase" localSheetId="1" hidden="1">'KF steg 3 F18'!$A$3:$J$45</definedName>
    <definedName name="_xlnm._FilterDatabase" localSheetId="4" hidden="1">'KF steg 3 P14'!$A$3:$J$96</definedName>
    <definedName name="_xlnm._FilterDatabase" localSheetId="3" hidden="1">'KF steg 3 P16'!$A$3:$J$53</definedName>
    <definedName name="_xlnm._FilterDatabase" localSheetId="0" hidden="1">'KF steg 3 P18'!$A$3:$J$45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1" l="1"/>
  <c r="F20" i="11" l="1"/>
  <c r="F18" i="11"/>
  <c r="H17" i="16" l="1"/>
  <c r="H102" i="16"/>
  <c r="H103" i="16" s="1"/>
  <c r="H104" i="16" s="1"/>
  <c r="H70" i="16"/>
  <c r="H21" i="1"/>
  <c r="H20" i="4"/>
  <c r="H72" i="16"/>
  <c r="F101" i="16" l="1"/>
  <c r="H77" i="15"/>
  <c r="H106" i="16"/>
  <c r="H28" i="4"/>
  <c r="H29" i="4" s="1"/>
  <c r="F78" i="16" l="1"/>
  <c r="H121" i="16"/>
  <c r="H126" i="16"/>
  <c r="H97" i="16"/>
  <c r="H92" i="16"/>
  <c r="H88" i="16"/>
  <c r="H84" i="16"/>
  <c r="H85" i="16" s="1"/>
  <c r="H86" i="16" s="1"/>
  <c r="H87" i="16" s="1"/>
  <c r="H76" i="16"/>
  <c r="H77" i="16" s="1"/>
  <c r="H78" i="16" s="1"/>
  <c r="H79" i="16" s="1"/>
  <c r="H80" i="16"/>
  <c r="H81" i="16" s="1"/>
  <c r="H82" i="16" s="1"/>
  <c r="H83" i="16" s="1"/>
  <c r="H68" i="16"/>
  <c r="H64" i="16"/>
  <c r="H65" i="16" s="1"/>
  <c r="H66" i="16" s="1"/>
  <c r="H67" i="16" s="1"/>
  <c r="H36" i="16"/>
  <c r="H37" i="16" s="1"/>
  <c r="H38" i="16" s="1"/>
  <c r="H39" i="16" s="1"/>
  <c r="H28" i="16"/>
  <c r="H24" i="16"/>
  <c r="H25" i="16" s="1"/>
  <c r="H26" i="16" s="1"/>
  <c r="H27" i="16" s="1"/>
  <c r="H20" i="16"/>
  <c r="H21" i="16" s="1"/>
  <c r="H22" i="16" s="1"/>
  <c r="H23" i="16" s="1"/>
  <c r="H18" i="16"/>
  <c r="H19" i="16" s="1"/>
  <c r="H16" i="16"/>
  <c r="H116" i="16"/>
  <c r="H111" i="16"/>
  <c r="H112" i="16" s="1"/>
  <c r="H113" i="16" s="1"/>
  <c r="H114" i="16" s="1"/>
  <c r="H115" i="16" s="1"/>
  <c r="H48" i="16"/>
  <c r="H72" i="15"/>
  <c r="H60" i="15"/>
  <c r="H52" i="15"/>
  <c r="H48" i="15"/>
  <c r="H44" i="15"/>
  <c r="H24" i="8"/>
  <c r="H44" i="8"/>
  <c r="H45" i="8" s="1"/>
  <c r="H39" i="8"/>
  <c r="H31" i="1"/>
  <c r="H59" i="11"/>
  <c r="H58" i="11"/>
  <c r="H52" i="11"/>
  <c r="H46" i="11"/>
  <c r="H40" i="11"/>
  <c r="H34" i="11"/>
  <c r="H28" i="11"/>
  <c r="H22" i="11"/>
  <c r="H23" i="11" s="1"/>
  <c r="H16" i="11"/>
  <c r="H10" i="11"/>
  <c r="H4" i="11"/>
  <c r="H40" i="4"/>
  <c r="H16" i="4"/>
  <c r="H17" i="4" s="1"/>
  <c r="H12" i="4"/>
  <c r="H13" i="4" s="1"/>
  <c r="H36" i="4"/>
  <c r="H32" i="4"/>
  <c r="H24" i="4"/>
  <c r="F40" i="15"/>
  <c r="F6" i="1"/>
  <c r="F5" i="1"/>
  <c r="H5" i="1"/>
  <c r="F8" i="15"/>
  <c r="F5" i="11"/>
  <c r="F25" i="11"/>
  <c r="F4" i="11"/>
  <c r="H40" i="1"/>
  <c r="H36" i="1"/>
  <c r="H28" i="1"/>
  <c r="H20" i="1"/>
  <c r="H17" i="1"/>
  <c r="H16" i="1"/>
  <c r="H19" i="8"/>
  <c r="H14" i="8"/>
  <c r="H9" i="8"/>
  <c r="H4" i="8"/>
  <c r="H29" i="8"/>
  <c r="H30" i="8" s="1"/>
  <c r="H34" i="8"/>
  <c r="H12" i="1"/>
  <c r="H24" i="1"/>
  <c r="H25" i="1" s="1"/>
  <c r="H26" i="1" s="1"/>
  <c r="H27" i="1" s="1"/>
  <c r="H32" i="1"/>
  <c r="H8" i="1"/>
  <c r="H4" i="1"/>
  <c r="H4" i="4"/>
  <c r="H6" i="1"/>
  <c r="F129" i="16"/>
  <c r="F116" i="16"/>
  <c r="F117" i="16"/>
  <c r="F114" i="16"/>
  <c r="F81" i="16"/>
  <c r="H4" i="16"/>
  <c r="H8" i="16"/>
  <c r="H9" i="16" s="1"/>
  <c r="H10" i="16" s="1"/>
  <c r="H11" i="16" s="1"/>
  <c r="H40" i="16"/>
  <c r="H41" i="16" s="1"/>
  <c r="H42" i="16" s="1"/>
  <c r="H43" i="16" s="1"/>
  <c r="H44" i="16"/>
  <c r="H45" i="16" s="1"/>
  <c r="H46" i="16" s="1"/>
  <c r="H47" i="16" s="1"/>
  <c r="H52" i="16"/>
  <c r="H53" i="16" s="1"/>
  <c r="H54" i="16" s="1"/>
  <c r="H55" i="16" s="1"/>
  <c r="H56" i="16"/>
  <c r="H57" i="16" s="1"/>
  <c r="H58" i="16" s="1"/>
  <c r="H59" i="16" s="1"/>
  <c r="H71" i="16"/>
  <c r="H73" i="16" s="1"/>
  <c r="H74" i="16" s="1"/>
  <c r="H75" i="16" s="1"/>
  <c r="H105" i="16"/>
  <c r="H107" i="16" s="1"/>
  <c r="H108" i="16" s="1"/>
  <c r="H109" i="16" s="1"/>
  <c r="H110" i="16" s="1"/>
  <c r="H127" i="16"/>
  <c r="H128" i="16" s="1"/>
  <c r="H129" i="16" s="1"/>
  <c r="H122" i="16"/>
  <c r="H123" i="16" s="1"/>
  <c r="H124" i="16" s="1"/>
  <c r="H125" i="16" s="1"/>
  <c r="H60" i="16"/>
  <c r="H61" i="16" s="1"/>
  <c r="H62" i="16" s="1"/>
  <c r="H63" i="16" s="1"/>
  <c r="H12" i="16"/>
  <c r="H13" i="16" s="1"/>
  <c r="H14" i="16" s="1"/>
  <c r="H15" i="16" s="1"/>
  <c r="F73" i="16"/>
  <c r="F121" i="16"/>
  <c r="F120" i="16"/>
  <c r="F104" i="16"/>
  <c r="F96" i="16"/>
  <c r="F94" i="16"/>
  <c r="F86" i="16"/>
  <c r="F87" i="16"/>
  <c r="F85" i="16"/>
  <c r="F82" i="16"/>
  <c r="F79" i="16"/>
  <c r="F77" i="16"/>
  <c r="F71" i="16"/>
  <c r="F67" i="16"/>
  <c r="F58" i="16"/>
  <c r="F54" i="16"/>
  <c r="F51" i="16"/>
  <c r="F49" i="16"/>
  <c r="F60" i="16"/>
  <c r="F59" i="16"/>
  <c r="F91" i="16"/>
  <c r="F64" i="16"/>
  <c r="F31" i="16"/>
  <c r="F26" i="16"/>
  <c r="F27" i="16"/>
  <c r="F24" i="16"/>
  <c r="F22" i="16"/>
  <c r="F20" i="16"/>
  <c r="F15" i="16"/>
  <c r="F102" i="16"/>
  <c r="F107" i="16"/>
  <c r="H29" i="16" l="1"/>
  <c r="H30" i="16" s="1"/>
  <c r="H31" i="16" s="1"/>
  <c r="H32" i="16" s="1"/>
  <c r="H33" i="16" s="1"/>
  <c r="H34" i="16" s="1"/>
  <c r="H35" i="16" s="1"/>
  <c r="H69" i="16"/>
  <c r="H98" i="16"/>
  <c r="H99" i="16" s="1"/>
  <c r="H100" i="16" s="1"/>
  <c r="H101" i="16" s="1"/>
  <c r="H93" i="16"/>
  <c r="H94" i="16" s="1"/>
  <c r="H95" i="16" s="1"/>
  <c r="H96" i="16" s="1"/>
  <c r="H89" i="16"/>
  <c r="H90" i="16" s="1"/>
  <c r="H91" i="16" s="1"/>
  <c r="H117" i="16"/>
  <c r="H118" i="16" s="1"/>
  <c r="H119" i="16" s="1"/>
  <c r="H120" i="16" s="1"/>
  <c r="H49" i="16"/>
  <c r="H50" i="16" s="1"/>
  <c r="H51" i="16" s="1"/>
  <c r="H5" i="16"/>
  <c r="H6" i="16" s="1"/>
  <c r="H7" i="16" s="1"/>
  <c r="H16" i="15"/>
  <c r="H17" i="15" s="1"/>
  <c r="H18" i="15" s="1"/>
  <c r="H19" i="15" s="1"/>
  <c r="H4" i="15"/>
  <c r="H5" i="15" s="1"/>
  <c r="H6" i="15" s="1"/>
  <c r="H7" i="15" s="1"/>
  <c r="H8" i="15"/>
  <c r="H9" i="15" s="1"/>
  <c r="H10" i="15" s="1"/>
  <c r="H11" i="15" s="1"/>
  <c r="H12" i="15"/>
  <c r="H13" i="15" s="1"/>
  <c r="H14" i="15" s="1"/>
  <c r="H15" i="15" s="1"/>
  <c r="H20" i="15"/>
  <c r="H21" i="15" s="1"/>
  <c r="H22" i="15" s="1"/>
  <c r="H23" i="15" s="1"/>
  <c r="H24" i="15"/>
  <c r="H25" i="15" s="1"/>
  <c r="H26" i="15" s="1"/>
  <c r="H27" i="15" s="1"/>
  <c r="H28" i="15"/>
  <c r="H29" i="15" s="1"/>
  <c r="H30" i="15" s="1"/>
  <c r="H31" i="15" s="1"/>
  <c r="H32" i="15"/>
  <c r="H33" i="15" s="1"/>
  <c r="H34" i="15" s="1"/>
  <c r="H35" i="15" s="1"/>
  <c r="H36" i="15"/>
  <c r="H37" i="15" s="1"/>
  <c r="H38" i="15" s="1"/>
  <c r="H39" i="15" s="1"/>
  <c r="H40" i="15"/>
  <c r="H41" i="15" s="1"/>
  <c r="H42" i="15" s="1"/>
  <c r="H43" i="15" s="1"/>
  <c r="H45" i="15"/>
  <c r="H46" i="15" s="1"/>
  <c r="H47" i="15" s="1"/>
  <c r="H49" i="15"/>
  <c r="H50" i="15" s="1"/>
  <c r="H51" i="15" s="1"/>
  <c r="H56" i="15"/>
  <c r="H57" i="15" s="1"/>
  <c r="H58" i="15" s="1"/>
  <c r="H59" i="15" s="1"/>
  <c r="H64" i="15"/>
  <c r="H65" i="15" s="1"/>
  <c r="H66" i="15" s="1"/>
  <c r="H67" i="15" s="1"/>
  <c r="H68" i="15"/>
  <c r="H69" i="15" s="1"/>
  <c r="H70" i="15" s="1"/>
  <c r="H71" i="15" s="1"/>
  <c r="H73" i="15"/>
  <c r="H74" i="15" s="1"/>
  <c r="H85" i="15"/>
  <c r="H86" i="15" s="1"/>
  <c r="H87" i="15" s="1"/>
  <c r="H88" i="15" s="1"/>
  <c r="H89" i="15"/>
  <c r="H90" i="15" s="1"/>
  <c r="H91" i="15" s="1"/>
  <c r="H92" i="15" s="1"/>
  <c r="H93" i="15"/>
  <c r="H94" i="15" s="1"/>
  <c r="H95" i="15" s="1"/>
  <c r="H96" i="15" s="1"/>
  <c r="H76" i="15"/>
  <c r="H78" i="15" s="1"/>
  <c r="H79" i="15" s="1"/>
  <c r="H80" i="15" s="1"/>
  <c r="H81" i="15" s="1"/>
  <c r="H82" i="15" s="1"/>
  <c r="H83" i="15" s="1"/>
  <c r="H84" i="15" s="1"/>
  <c r="H61" i="15"/>
  <c r="H62" i="15" s="1"/>
  <c r="H63" i="15" s="1"/>
  <c r="H53" i="15"/>
  <c r="H54" i="15" s="1"/>
  <c r="H55" i="15" s="1"/>
  <c r="F91" i="15"/>
  <c r="F88" i="15"/>
  <c r="F84" i="15"/>
  <c r="F53" i="15"/>
  <c r="F31" i="15"/>
  <c r="F16" i="15"/>
  <c r="F42" i="15"/>
  <c r="F92" i="15"/>
  <c r="F90" i="15"/>
  <c r="F86" i="15"/>
  <c r="F82" i="15"/>
  <c r="F85" i="15"/>
  <c r="F81" i="15"/>
  <c r="F66" i="15"/>
  <c r="F63" i="15"/>
  <c r="F52" i="15"/>
  <c r="F74" i="15"/>
  <c r="F72" i="15"/>
  <c r="F68" i="15"/>
  <c r="F65" i="15"/>
  <c r="F38" i="15"/>
  <c r="F29" i="15"/>
  <c r="F89" i="15"/>
  <c r="F24" i="15"/>
  <c r="F22" i="15"/>
  <c r="F23" i="15"/>
  <c r="F14" i="15"/>
  <c r="F12" i="15"/>
  <c r="F11" i="15"/>
  <c r="F10" i="15"/>
  <c r="F36" i="15"/>
  <c r="H5" i="8"/>
  <c r="H6" i="8" s="1"/>
  <c r="H7" i="8" s="1"/>
  <c r="H8" i="8" s="1"/>
  <c r="H10" i="8"/>
  <c r="H11" i="8" s="1"/>
  <c r="H12" i="8" s="1"/>
  <c r="H13" i="8" s="1"/>
  <c r="H15" i="8"/>
  <c r="H16" i="8" s="1"/>
  <c r="H17" i="8" s="1"/>
  <c r="H18" i="8" s="1"/>
  <c r="H49" i="8"/>
  <c r="H50" i="8" s="1"/>
  <c r="H51" i="8" s="1"/>
  <c r="H52" i="8" s="1"/>
  <c r="H53" i="8" s="1"/>
  <c r="H46" i="8"/>
  <c r="H47" i="8" s="1"/>
  <c r="H48" i="8" s="1"/>
  <c r="H23" i="8"/>
  <c r="H25" i="8" s="1"/>
  <c r="H26" i="8" s="1"/>
  <c r="H27" i="8" s="1"/>
  <c r="H28" i="8" s="1"/>
  <c r="H20" i="8"/>
  <c r="H21" i="8" s="1"/>
  <c r="H22" i="8" s="1"/>
  <c r="F53" i="8"/>
  <c r="F49" i="8"/>
  <c r="F44" i="8"/>
  <c r="F41" i="8"/>
  <c r="F40" i="8"/>
  <c r="F35" i="8"/>
  <c r="F28" i="8"/>
  <c r="F30" i="8"/>
  <c r="F37" i="8"/>
  <c r="F20" i="8"/>
  <c r="F14" i="8"/>
  <c r="F12" i="8"/>
  <c r="F13" i="8"/>
  <c r="F4" i="8"/>
  <c r="H60" i="11"/>
  <c r="H61" i="11" s="1"/>
  <c r="H62" i="11" s="1"/>
  <c r="H63" i="11" s="1"/>
  <c r="H41" i="11"/>
  <c r="H42" i="11" s="1"/>
  <c r="H43" i="11" s="1"/>
  <c r="H44" i="11" s="1"/>
  <c r="H45" i="11" s="1"/>
  <c r="H47" i="11" s="1"/>
  <c r="H48" i="11" s="1"/>
  <c r="H49" i="11" s="1"/>
  <c r="H50" i="11" s="1"/>
  <c r="H51" i="11" s="1"/>
  <c r="H53" i="11" s="1"/>
  <c r="H54" i="11" s="1"/>
  <c r="H55" i="11" s="1"/>
  <c r="H56" i="11" s="1"/>
  <c r="H57" i="11" s="1"/>
  <c r="H29" i="11"/>
  <c r="H30" i="11" s="1"/>
  <c r="H31" i="11" s="1"/>
  <c r="H32" i="11" s="1"/>
  <c r="H33" i="11" s="1"/>
  <c r="H35" i="11" s="1"/>
  <c r="H36" i="11" s="1"/>
  <c r="H37" i="11" s="1"/>
  <c r="H38" i="11" s="1"/>
  <c r="H39" i="11" s="1"/>
  <c r="H24" i="11"/>
  <c r="H25" i="11" s="1"/>
  <c r="H26" i="11" s="1"/>
  <c r="H27" i="11" s="1"/>
  <c r="F32" i="11"/>
  <c r="F24" i="11"/>
  <c r="F8" i="11"/>
  <c r="F9" i="11"/>
  <c r="F7" i="11"/>
  <c r="F58" i="11"/>
  <c r="F46" i="11"/>
  <c r="F40" i="11"/>
  <c r="F38" i="11"/>
  <c r="F61" i="11"/>
  <c r="H13" i="1"/>
  <c r="H14" i="1" s="1"/>
  <c r="H15" i="1" s="1"/>
  <c r="H22" i="1"/>
  <c r="H23" i="1" s="1"/>
  <c r="H29" i="1"/>
  <c r="H30" i="1" s="1"/>
  <c r="H33" i="1"/>
  <c r="H34" i="1" s="1"/>
  <c r="H35" i="1" s="1"/>
  <c r="H37" i="1"/>
  <c r="H38" i="1" s="1"/>
  <c r="H39" i="1" s="1"/>
  <c r="H18" i="1"/>
  <c r="H19" i="1" s="1"/>
  <c r="H9" i="1"/>
  <c r="H10" i="1" s="1"/>
  <c r="H11" i="1" s="1"/>
  <c r="H8" i="4"/>
  <c r="H18" i="4"/>
  <c r="H19" i="4" s="1"/>
  <c r="H21" i="4" s="1"/>
  <c r="H22" i="4" s="1"/>
  <c r="H23" i="4" s="1"/>
  <c r="H37" i="4"/>
  <c r="H38" i="4" s="1"/>
  <c r="H39" i="4" s="1"/>
  <c r="H41" i="4"/>
  <c r="H42" i="4" s="1"/>
  <c r="H43" i="4" s="1"/>
  <c r="H33" i="4"/>
  <c r="H34" i="4" s="1"/>
  <c r="H35" i="4" s="1"/>
  <c r="H25" i="4"/>
  <c r="H26" i="4" s="1"/>
  <c r="H27" i="4" s="1"/>
  <c r="H30" i="4" s="1"/>
  <c r="H31" i="4" s="1"/>
  <c r="H14" i="4"/>
  <c r="H15" i="4" s="1"/>
  <c r="H5" i="4"/>
  <c r="F40" i="4"/>
  <c r="F42" i="4"/>
  <c r="F37" i="4"/>
  <c r="F29" i="4"/>
  <c r="F27" i="4"/>
  <c r="F22" i="4"/>
  <c r="F25" i="4"/>
  <c r="F24" i="4"/>
  <c r="F23" i="4"/>
  <c r="F17" i="4"/>
  <c r="F15" i="4"/>
  <c r="F14" i="4"/>
  <c r="F12" i="4"/>
  <c r="F7" i="4"/>
  <c r="F5" i="4"/>
  <c r="F10" i="1"/>
  <c r="F41" i="1"/>
  <c r="F39" i="1"/>
  <c r="F38" i="1"/>
  <c r="F37" i="1"/>
  <c r="F36" i="1"/>
  <c r="F35" i="1"/>
  <c r="F34" i="1"/>
  <c r="F31" i="1"/>
  <c r="F33" i="1"/>
  <c r="F32" i="1"/>
  <c r="F30" i="1"/>
  <c r="F29" i="1"/>
  <c r="F28" i="1"/>
  <c r="F26" i="1"/>
  <c r="F27" i="1"/>
  <c r="F25" i="1"/>
  <c r="F21" i="1"/>
  <c r="F24" i="1"/>
  <c r="F23" i="1"/>
  <c r="F22" i="1"/>
  <c r="F20" i="1"/>
  <c r="F19" i="1"/>
  <c r="F17" i="1"/>
  <c r="F18" i="1"/>
  <c r="F12" i="1"/>
  <c r="F16" i="1"/>
  <c r="F15" i="1"/>
  <c r="F9" i="1"/>
  <c r="F8" i="1"/>
  <c r="F4" i="1"/>
  <c r="H5" i="11" l="1"/>
  <c r="H6" i="11" s="1"/>
  <c r="H7" i="11" s="1"/>
  <c r="H8" i="11" s="1"/>
  <c r="H9" i="11" s="1"/>
  <c r="H11" i="11" s="1"/>
  <c r="H12" i="11" s="1"/>
  <c r="H13" i="11" s="1"/>
  <c r="H14" i="11" s="1"/>
  <c r="H15" i="11" s="1"/>
  <c r="H17" i="11" s="1"/>
  <c r="H18" i="11" s="1"/>
  <c r="H19" i="11" s="1"/>
  <c r="H20" i="11" s="1"/>
  <c r="H21" i="11" s="1"/>
  <c r="H6" i="4"/>
  <c r="H7" i="4" s="1"/>
  <c r="H9" i="4"/>
  <c r="H10" i="4" s="1"/>
  <c r="H11" i="4" s="1"/>
  <c r="H130" i="16"/>
  <c r="F28" i="11"/>
  <c r="F6" i="11"/>
  <c r="F35" i="11"/>
  <c r="F22" i="11"/>
  <c r="F27" i="11"/>
  <c r="F36" i="11"/>
  <c r="F51" i="11"/>
  <c r="F42" i="11"/>
  <c r="F53" i="11"/>
  <c r="F54" i="11"/>
  <c r="F45" i="11"/>
  <c r="F10" i="11"/>
  <c r="F16" i="11"/>
  <c r="F48" i="11"/>
  <c r="F47" i="11"/>
  <c r="F34" i="11"/>
  <c r="F56" i="11"/>
  <c r="F26" i="11"/>
  <c r="F41" i="11"/>
  <c r="F60" i="11"/>
  <c r="F15" i="11"/>
  <c r="F37" i="11"/>
  <c r="F59" i="11"/>
  <c r="F44" i="11"/>
  <c r="F62" i="11"/>
  <c r="F49" i="11"/>
  <c r="F21" i="11"/>
  <c r="F33" i="11"/>
  <c r="F50" i="11"/>
  <c r="F43" i="11"/>
  <c r="F39" i="11"/>
  <c r="F52" i="11"/>
  <c r="F63" i="11"/>
  <c r="F55" i="11"/>
  <c r="F13" i="11"/>
  <c r="F30" i="11"/>
  <c r="F29" i="11"/>
  <c r="F31" i="11"/>
  <c r="F57" i="11"/>
  <c r="F14" i="11"/>
  <c r="F23" i="11"/>
  <c r="F18" i="8"/>
  <c r="F9" i="8"/>
  <c r="F15" i="8"/>
  <c r="F33" i="8"/>
  <c r="F27" i="8"/>
  <c r="F32" i="8"/>
  <c r="F31" i="8"/>
  <c r="F38" i="8"/>
  <c r="F48" i="8"/>
  <c r="F22" i="8"/>
  <c r="F46" i="8"/>
  <c r="F5" i="8"/>
  <c r="F52" i="8"/>
  <c r="F19" i="8"/>
  <c r="F21" i="8"/>
  <c r="F26" i="8"/>
  <c r="F42" i="8"/>
  <c r="F34" i="8"/>
  <c r="F24" i="8"/>
  <c r="F11" i="8"/>
  <c r="F23" i="8"/>
  <c r="F47" i="8"/>
  <c r="F51" i="8"/>
  <c r="F25" i="8"/>
  <c r="F6" i="8"/>
  <c r="F50" i="8"/>
  <c r="F29" i="8"/>
  <c r="F39" i="8"/>
  <c r="F7" i="8"/>
  <c r="F16" i="8"/>
  <c r="F8" i="8"/>
  <c r="F10" i="8"/>
  <c r="F45" i="8"/>
  <c r="F29" i="16"/>
  <c r="F21" i="16"/>
  <c r="F115" i="16"/>
  <c r="F4" i="16"/>
  <c r="F95" i="16"/>
  <c r="F40" i="16"/>
  <c r="F100" i="16"/>
  <c r="F9" i="16"/>
  <c r="F125" i="16"/>
  <c r="F108" i="16"/>
  <c r="F105" i="16"/>
  <c r="F43" i="16"/>
  <c r="F30" i="16"/>
  <c r="F65" i="16"/>
  <c r="F44" i="16"/>
  <c r="F39" i="16"/>
  <c r="F46" i="16"/>
  <c r="F128" i="16"/>
  <c r="F98" i="16"/>
  <c r="F83" i="16"/>
  <c r="F8" i="16"/>
  <c r="F23" i="16"/>
  <c r="F57" i="16"/>
  <c r="F17" i="16"/>
  <c r="F126" i="16"/>
  <c r="F109" i="16"/>
  <c r="F112" i="16"/>
  <c r="F113" i="16"/>
  <c r="F106" i="16"/>
  <c r="F13" i="16"/>
  <c r="F89" i="16"/>
  <c r="F19" i="16"/>
  <c r="F69" i="16"/>
  <c r="F10" i="16"/>
  <c r="F76" i="16"/>
  <c r="F127" i="16"/>
  <c r="F47" i="16"/>
  <c r="F88" i="16"/>
  <c r="F66" i="16"/>
  <c r="F97" i="16"/>
  <c r="F53" i="16"/>
  <c r="F99" i="16"/>
  <c r="F70" i="16"/>
  <c r="F92" i="16"/>
  <c r="F90" i="16"/>
  <c r="F123" i="16"/>
  <c r="F7" i="16"/>
  <c r="F48" i="16"/>
  <c r="F5" i="16"/>
  <c r="F16" i="16"/>
  <c r="F80" i="16"/>
  <c r="F111" i="16"/>
  <c r="F14" i="16"/>
  <c r="F72" i="16"/>
  <c r="F37" i="16"/>
  <c r="F103" i="16"/>
  <c r="F62" i="16"/>
  <c r="F118" i="16"/>
  <c r="F68" i="16"/>
  <c r="F75" i="16"/>
  <c r="F93" i="16"/>
  <c r="F38" i="16"/>
  <c r="F52" i="16"/>
  <c r="F61" i="16"/>
  <c r="F50" i="16"/>
  <c r="F41" i="16"/>
  <c r="F56" i="16"/>
  <c r="F55" i="16"/>
  <c r="F34" i="16"/>
  <c r="F63" i="16"/>
  <c r="F35" i="16"/>
  <c r="F42" i="16"/>
  <c r="F12" i="16"/>
  <c r="F36" i="16"/>
  <c r="F122" i="16"/>
  <c r="F11" i="16"/>
  <c r="F119" i="16"/>
  <c r="F84" i="16"/>
  <c r="F110" i="16"/>
  <c r="F25" i="16"/>
  <c r="F124" i="16"/>
  <c r="F28" i="16"/>
  <c r="F18" i="16"/>
  <c r="F33" i="16"/>
  <c r="F6" i="16"/>
  <c r="F32" i="16"/>
  <c r="F74" i="16"/>
  <c r="F26" i="15"/>
  <c r="F44" i="15"/>
  <c r="F48" i="15"/>
  <c r="F96" i="15"/>
  <c r="F21" i="15"/>
  <c r="F55" i="15"/>
  <c r="F34" i="15"/>
  <c r="F87" i="15"/>
  <c r="F18" i="15"/>
  <c r="F25" i="15"/>
  <c r="F47" i="15"/>
  <c r="F95" i="15"/>
  <c r="F80" i="15"/>
  <c r="F37" i="15"/>
  <c r="F28" i="15"/>
  <c r="F54" i="15"/>
  <c r="F20" i="15"/>
  <c r="F62" i="15"/>
  <c r="F49" i="15"/>
  <c r="F46" i="15"/>
  <c r="F67" i="15"/>
  <c r="F77" i="15"/>
  <c r="F94" i="15"/>
  <c r="F76" i="15"/>
  <c r="F71" i="15"/>
  <c r="F70" i="15"/>
  <c r="F9" i="15"/>
  <c r="F64" i="15"/>
  <c r="F69" i="15"/>
  <c r="F73" i="15"/>
  <c r="F30" i="15"/>
  <c r="F56" i="15"/>
  <c r="F50" i="15"/>
  <c r="F6" i="15"/>
  <c r="F58" i="15"/>
  <c r="F61" i="15"/>
  <c r="F7" i="15"/>
  <c r="F79" i="15"/>
  <c r="F39" i="15"/>
  <c r="F17" i="15"/>
  <c r="F83" i="15"/>
  <c r="F93" i="15"/>
  <c r="F15" i="15"/>
  <c r="F43" i="15"/>
  <c r="F45" i="15"/>
  <c r="F33" i="15"/>
  <c r="F19" i="15"/>
  <c r="F4" i="15"/>
  <c r="F51" i="15"/>
  <c r="F57" i="15"/>
  <c r="F27" i="15"/>
  <c r="F41" i="15"/>
  <c r="F60" i="15"/>
  <c r="F13" i="15"/>
  <c r="F78" i="15"/>
  <c r="F59" i="15"/>
  <c r="F35" i="15"/>
  <c r="F5" i="15"/>
  <c r="F32" i="15"/>
  <c r="F42" i="1"/>
  <c r="F14" i="1"/>
  <c r="F7" i="1"/>
  <c r="F11" i="1"/>
  <c r="F13" i="1"/>
  <c r="F43" i="1"/>
  <c r="F40" i="1"/>
  <c r="F11" i="4"/>
  <c r="F39" i="4"/>
  <c r="F16" i="4"/>
  <c r="F31" i="4"/>
  <c r="F36" i="4"/>
  <c r="F28" i="4"/>
  <c r="F8" i="4"/>
  <c r="F30" i="4" l="1"/>
  <c r="F45" i="16"/>
  <c r="F34" i="4"/>
  <c r="F38" i="4"/>
  <c r="F26" i="4"/>
  <c r="F35" i="4"/>
  <c r="F13" i="4"/>
  <c r="F10" i="4"/>
  <c r="F41" i="4"/>
  <c r="F21" i="4"/>
  <c r="F9" i="4"/>
  <c r="F18" i="4"/>
  <c r="F4" i="4"/>
  <c r="F43" i="4"/>
  <c r="F33" i="4"/>
  <c r="F32" i="4"/>
  <c r="F130" i="16" l="1"/>
  <c r="I130" i="16" s="1"/>
  <c r="I131" i="16" s="1"/>
  <c r="I129" i="16" s="1"/>
  <c r="F97" i="15"/>
  <c r="F12" i="11"/>
  <c r="F19" i="11"/>
  <c r="F11" i="11"/>
  <c r="F64" i="11" l="1"/>
  <c r="F36" i="8"/>
  <c r="F43" i="8"/>
  <c r="F17" i="8"/>
  <c r="F54" i="8" l="1"/>
  <c r="F19" i="4"/>
  <c r="F20" i="4"/>
  <c r="F6" i="4"/>
  <c r="F44" i="4" l="1"/>
  <c r="F44" i="1"/>
  <c r="H7" i="1" l="1"/>
  <c r="H44" i="4" l="1"/>
  <c r="I44" i="4" s="1"/>
  <c r="I45" i="4" s="1"/>
  <c r="I5" i="4" l="1"/>
  <c r="I4" i="4"/>
  <c r="I6" i="4"/>
  <c r="I40" i="4"/>
  <c r="I37" i="4"/>
  <c r="I42" i="4"/>
  <c r="I27" i="4"/>
  <c r="I29" i="4"/>
  <c r="I24" i="4"/>
  <c r="I25" i="4"/>
  <c r="I17" i="4"/>
  <c r="I23" i="4"/>
  <c r="I7" i="4"/>
  <c r="I12" i="4"/>
  <c r="I14" i="4"/>
  <c r="I31" i="4"/>
  <c r="I43" i="4"/>
  <c r="I9" i="4"/>
  <c r="I35" i="4"/>
  <c r="I30" i="4"/>
  <c r="I28" i="4"/>
  <c r="I20" i="4"/>
  <c r="I16" i="4"/>
  <c r="I38" i="4"/>
  <c r="I39" i="4"/>
  <c r="I11" i="4"/>
  <c r="I21" i="4"/>
  <c r="I22" i="4"/>
  <c r="I19" i="4"/>
  <c r="I34" i="4"/>
  <c r="I10" i="4"/>
  <c r="I32" i="4"/>
  <c r="I8" i="4"/>
  <c r="I15" i="4"/>
  <c r="I26" i="4"/>
  <c r="I18" i="4"/>
  <c r="I13" i="4"/>
  <c r="I36" i="4"/>
  <c r="I41" i="4"/>
  <c r="I33" i="4"/>
  <c r="H64" i="11" l="1"/>
  <c r="I64" i="11" s="1"/>
  <c r="I65" i="11" s="1"/>
  <c r="I57" i="11" l="1"/>
  <c r="I33" i="11"/>
  <c r="I31" i="11"/>
  <c r="I23" i="11"/>
  <c r="I28" i="11"/>
  <c r="I47" i="11"/>
  <c r="I50" i="11"/>
  <c r="I36" i="11"/>
  <c r="I26" i="11"/>
  <c r="I44" i="11"/>
  <c r="I63" i="11"/>
  <c r="I37" i="11"/>
  <c r="I48" i="11"/>
  <c r="I41" i="11"/>
  <c r="I30" i="11"/>
  <c r="I4" i="11"/>
  <c r="I13" i="11"/>
  <c r="I12" i="11"/>
  <c r="I10" i="11"/>
  <c r="I51" i="11"/>
  <c r="I39" i="11"/>
  <c r="I54" i="11"/>
  <c r="I40" i="11"/>
  <c r="I35" i="11"/>
  <c r="I42" i="11"/>
  <c r="I32" i="11"/>
  <c r="I52" i="11"/>
  <c r="I62" i="11"/>
  <c r="I45" i="11"/>
  <c r="I24" i="11"/>
  <c r="I8" i="11"/>
  <c r="I49" i="11"/>
  <c r="I43" i="11"/>
  <c r="I56" i="11"/>
  <c r="I58" i="11"/>
  <c r="I60" i="11"/>
  <c r="I55" i="11"/>
  <c r="I25" i="11"/>
  <c r="I5" i="11"/>
  <c r="I11" i="11"/>
  <c r="I9" i="11"/>
  <c r="I53" i="11"/>
  <c r="I22" i="11"/>
  <c r="I29" i="11"/>
  <c r="I38" i="11"/>
  <c r="I6" i="11"/>
  <c r="I61" i="11"/>
  <c r="I59" i="11"/>
  <c r="I46" i="11"/>
  <c r="I34" i="11"/>
  <c r="I27" i="11"/>
  <c r="I7" i="11"/>
  <c r="I15" i="11"/>
  <c r="I14" i="11"/>
  <c r="I16" i="11"/>
  <c r="I17" i="11"/>
  <c r="I19" i="11"/>
  <c r="I20" i="11"/>
  <c r="I18" i="11"/>
  <c r="I21" i="11"/>
  <c r="H97" i="15" l="1"/>
  <c r="I97" i="15" s="1"/>
  <c r="I98" i="15" s="1"/>
  <c r="I88" i="15" l="1"/>
  <c r="I91" i="15"/>
  <c r="I53" i="15"/>
  <c r="I84" i="15"/>
  <c r="I16" i="15"/>
  <c r="I31" i="15"/>
  <c r="I40" i="15"/>
  <c r="I42" i="15"/>
  <c r="I59" i="15"/>
  <c r="I76" i="15"/>
  <c r="I89" i="15"/>
  <c r="I70" i="15"/>
  <c r="I25" i="15"/>
  <c r="I92" i="15"/>
  <c r="I29" i="15"/>
  <c r="I90" i="15"/>
  <c r="I6" i="15"/>
  <c r="I63" i="15"/>
  <c r="I28" i="15"/>
  <c r="I4" i="15"/>
  <c r="I43" i="15"/>
  <c r="I82" i="15"/>
  <c r="I58" i="15"/>
  <c r="I15" i="15"/>
  <c r="I55" i="15"/>
  <c r="I27" i="15"/>
  <c r="I7" i="15"/>
  <c r="I68" i="15"/>
  <c r="I45" i="15"/>
  <c r="I79" i="15"/>
  <c r="I21" i="15"/>
  <c r="I56" i="15"/>
  <c r="I51" i="15"/>
  <c r="I73" i="15"/>
  <c r="I38" i="15"/>
  <c r="I81" i="15"/>
  <c r="I47" i="15"/>
  <c r="I94" i="15"/>
  <c r="I23" i="15"/>
  <c r="I93" i="15"/>
  <c r="I46" i="15"/>
  <c r="I71" i="15"/>
  <c r="I8" i="15"/>
  <c r="I95" i="15"/>
  <c r="I69" i="15"/>
  <c r="I57" i="15"/>
  <c r="I54" i="15"/>
  <c r="I12" i="15"/>
  <c r="I49" i="15"/>
  <c r="I11" i="15"/>
  <c r="I19" i="15"/>
  <c r="I80" i="15"/>
  <c r="I32" i="15"/>
  <c r="I62" i="15"/>
  <c r="I14" i="15"/>
  <c r="I44" i="15"/>
  <c r="I39" i="15"/>
  <c r="I10" i="15"/>
  <c r="I61" i="15"/>
  <c r="I83" i="15"/>
  <c r="I30" i="15"/>
  <c r="I78" i="15"/>
  <c r="I17" i="15"/>
  <c r="I13" i="15"/>
  <c r="I22" i="15"/>
  <c r="I35" i="15"/>
  <c r="I48" i="15"/>
  <c r="I24" i="15"/>
  <c r="I33" i="15"/>
  <c r="I9" i="15"/>
  <c r="I96" i="15"/>
  <c r="I41" i="15"/>
  <c r="I60" i="15"/>
  <c r="I26" i="15"/>
  <c r="I5" i="15"/>
  <c r="I72" i="15"/>
  <c r="I20" i="15"/>
  <c r="I50" i="15"/>
  <c r="I86" i="15"/>
  <c r="I74" i="15"/>
  <c r="I52" i="15"/>
  <c r="I66" i="15"/>
  <c r="I77" i="15"/>
  <c r="I87" i="15"/>
  <c r="I18" i="15"/>
  <c r="I34" i="15"/>
  <c r="I65" i="15"/>
  <c r="I67" i="15"/>
  <c r="I85" i="15"/>
  <c r="I37" i="15"/>
  <c r="I64" i="15"/>
  <c r="I36" i="15"/>
  <c r="H41" i="1" l="1"/>
  <c r="H42" i="1" s="1"/>
  <c r="H43" i="1" l="1"/>
  <c r="H44" i="1" s="1"/>
  <c r="I44" i="1" s="1"/>
  <c r="I45" i="1" s="1"/>
  <c r="I18" i="1" s="1"/>
  <c r="I54" i="16"/>
  <c r="I22" i="1" l="1"/>
  <c r="I19" i="1"/>
  <c r="I9" i="1"/>
  <c r="I35" i="1"/>
  <c r="I37" i="1"/>
  <c r="I38" i="1"/>
  <c r="I34" i="1"/>
  <c r="I13" i="1"/>
  <c r="I12" i="1"/>
  <c r="I7" i="1"/>
  <c r="I23" i="1"/>
  <c r="I14" i="1"/>
  <c r="I32" i="1"/>
  <c r="I26" i="1"/>
  <c r="I16" i="1"/>
  <c r="I33" i="1"/>
  <c r="I25" i="1"/>
  <c r="I10" i="1"/>
  <c r="I21" i="1"/>
  <c r="I43" i="1"/>
  <c r="I42" i="1"/>
  <c r="I30" i="1"/>
  <c r="I15" i="1"/>
  <c r="I40" i="1"/>
  <c r="I11" i="1"/>
  <c r="I17" i="1"/>
  <c r="I31" i="1"/>
  <c r="I6" i="1"/>
  <c r="I29" i="1"/>
  <c r="I36" i="1"/>
  <c r="I41" i="1"/>
  <c r="I39" i="1"/>
  <c r="I4" i="1"/>
  <c r="I27" i="1"/>
  <c r="I24" i="1"/>
  <c r="I8" i="1"/>
  <c r="I28" i="1"/>
  <c r="I5" i="1"/>
  <c r="I20" i="1"/>
  <c r="I5" i="16"/>
  <c r="I124" i="16"/>
  <c r="I126" i="16"/>
  <c r="I20" i="16"/>
  <c r="I35" i="16"/>
  <c r="I53" i="16"/>
  <c r="I77" i="16"/>
  <c r="I46" i="16"/>
  <c r="I92" i="16"/>
  <c r="I27" i="16"/>
  <c r="I111" i="16"/>
  <c r="I41" i="16"/>
  <c r="I91" i="16"/>
  <c r="I104" i="16"/>
  <c r="I74" i="16"/>
  <c r="I66" i="16"/>
  <c r="I15" i="16"/>
  <c r="I122" i="16"/>
  <c r="I114" i="16"/>
  <c r="I84" i="16"/>
  <c r="I112" i="16"/>
  <c r="I24" i="16"/>
  <c r="I76" i="16"/>
  <c r="I28" i="16"/>
  <c r="I99" i="16"/>
  <c r="I14" i="16"/>
  <c r="I8" i="16"/>
  <c r="I95" i="16"/>
  <c r="I113" i="16"/>
  <c r="I52" i="16"/>
  <c r="I72" i="16"/>
  <c r="I34" i="16"/>
  <c r="I78" i="16"/>
  <c r="I69" i="16"/>
  <c r="I79" i="16"/>
  <c r="I10" i="16"/>
  <c r="I109" i="16"/>
  <c r="I17" i="16"/>
  <c r="I70" i="16"/>
  <c r="I37" i="16"/>
  <c r="I80" i="16"/>
  <c r="I62" i="16"/>
  <c r="I123" i="16"/>
  <c r="I97" i="16"/>
  <c r="I55" i="16"/>
  <c r="I63" i="16"/>
  <c r="I13" i="16"/>
  <c r="I96" i="16"/>
  <c r="I93" i="16"/>
  <c r="I65" i="16"/>
  <c r="I102" i="16"/>
  <c r="I90" i="16"/>
  <c r="I11" i="16"/>
  <c r="I115" i="16"/>
  <c r="I88" i="16"/>
  <c r="I85" i="16"/>
  <c r="I30" i="16"/>
  <c r="I56" i="16"/>
  <c r="I57" i="16"/>
  <c r="I125" i="16"/>
  <c r="I83" i="16"/>
  <c r="I47" i="16"/>
  <c r="I73" i="16"/>
  <c r="I105" i="16"/>
  <c r="I119" i="16"/>
  <c r="I86" i="16"/>
  <c r="I22" i="16"/>
  <c r="I51" i="16"/>
  <c r="I117" i="16"/>
  <c r="I23" i="16"/>
  <c r="I26" i="16"/>
  <c r="I36" i="16"/>
  <c r="I127" i="16"/>
  <c r="I121" i="16"/>
  <c r="I110" i="16"/>
  <c r="I33" i="16"/>
  <c r="I42" i="16"/>
  <c r="I32" i="16"/>
  <c r="I4" i="16"/>
  <c r="I71" i="16"/>
  <c r="I64" i="16"/>
  <c r="I7" i="16"/>
  <c r="I21" i="16"/>
  <c r="I116" i="16"/>
  <c r="I103" i="16"/>
  <c r="I49" i="16"/>
  <c r="I106" i="16"/>
  <c r="I39" i="16"/>
  <c r="I100" i="16"/>
  <c r="I12" i="16"/>
  <c r="I44" i="16"/>
  <c r="I67" i="16"/>
  <c r="I6" i="16"/>
  <c r="I98" i="16"/>
  <c r="I108" i="16"/>
  <c r="I82" i="16"/>
  <c r="I16" i="16"/>
  <c r="I40" i="16"/>
  <c r="I87" i="16"/>
  <c r="I89" i="16"/>
  <c r="I43" i="16"/>
  <c r="I107" i="16"/>
  <c r="I101" i="16"/>
  <c r="I75" i="16"/>
  <c r="I50" i="16"/>
  <c r="I45" i="16"/>
  <c r="I81" i="16"/>
  <c r="I128" i="16"/>
  <c r="I48" i="16"/>
  <c r="I29" i="16"/>
  <c r="I61" i="16"/>
  <c r="I68" i="16"/>
  <c r="I60" i="16"/>
  <c r="I18" i="16"/>
  <c r="I38" i="16"/>
  <c r="I58" i="16"/>
  <c r="I94" i="16"/>
  <c r="I19" i="16"/>
  <c r="I9" i="16"/>
  <c r="I59" i="16"/>
  <c r="I31" i="16"/>
  <c r="I118" i="16"/>
  <c r="I25" i="16"/>
  <c r="I120" i="16"/>
  <c r="H31" i="8"/>
  <c r="H32" i="8" s="1"/>
  <c r="H33" i="8" s="1"/>
  <c r="H35" i="8" s="1"/>
  <c r="H36" i="8" s="1"/>
  <c r="H37" i="8" s="1"/>
  <c r="H38" i="8" s="1"/>
  <c r="H40" i="8" s="1"/>
  <c r="H41" i="8" s="1"/>
  <c r="H42" i="8" s="1"/>
  <c r="H43" i="8" s="1"/>
  <c r="H54" i="8"/>
  <c r="I54" i="8" s="1"/>
  <c r="I55" i="8" s="1"/>
  <c r="I133" i="16" l="1"/>
  <c r="I42" i="8"/>
  <c r="I21" i="8"/>
  <c r="I34" i="8"/>
  <c r="I7" i="8"/>
  <c r="I9" i="8"/>
  <c r="I30" i="8"/>
  <c r="I25" i="8"/>
  <c r="I38" i="8"/>
  <c r="I16" i="8"/>
  <c r="I10" i="8"/>
  <c r="I37" i="8"/>
  <c r="I49" i="8"/>
  <c r="I18" i="8"/>
  <c r="I27" i="8"/>
  <c r="I6" i="8"/>
  <c r="I32" i="8"/>
  <c r="I13" i="8"/>
  <c r="I26" i="8"/>
  <c r="I43" i="8"/>
  <c r="I28" i="8"/>
  <c r="I41" i="8"/>
  <c r="I14" i="8"/>
  <c r="I44" i="8"/>
  <c r="I39" i="8"/>
  <c r="I15" i="8"/>
  <c r="I47" i="8"/>
  <c r="I53" i="8"/>
  <c r="I5" i="8"/>
  <c r="I36" i="8"/>
  <c r="I40" i="8"/>
  <c r="I33" i="8"/>
  <c r="I8" i="8"/>
  <c r="I50" i="8"/>
  <c r="I51" i="8"/>
  <c r="I45" i="8"/>
  <c r="I22" i="8"/>
  <c r="I20" i="8"/>
  <c r="I23" i="8"/>
  <c r="I52" i="8"/>
  <c r="I48" i="8"/>
  <c r="I12" i="8"/>
  <c r="I4" i="8"/>
  <c r="I19" i="8"/>
  <c r="I46" i="8"/>
  <c r="I24" i="8"/>
  <c r="I29" i="8"/>
  <c r="I11" i="8"/>
  <c r="I35" i="8"/>
  <c r="I31" i="8"/>
  <c r="I17" i="8"/>
</calcChain>
</file>

<file path=xl/sharedStrings.xml><?xml version="1.0" encoding="utf-8"?>
<sst xmlns="http://schemas.openxmlformats.org/spreadsheetml/2006/main" count="1217" uniqueCount="438">
  <si>
    <t>Kostnadsfördelning USM P18 steg 3</t>
  </si>
  <si>
    <t>Grupp</t>
  </si>
  <si>
    <t>Arrangörs-</t>
  </si>
  <si>
    <t>Lagets reskostnad</t>
  </si>
  <si>
    <t>Domarnas reskostnad</t>
  </si>
  <si>
    <t>Betala/</t>
  </si>
  <si>
    <t>Lag</t>
  </si>
  <si>
    <t>Förenings-ID</t>
  </si>
  <si>
    <t>steg 3</t>
  </si>
  <si>
    <t>bidrag</t>
  </si>
  <si>
    <t>Avstånd tor</t>
  </si>
  <si>
    <t>Kostnad</t>
  </si>
  <si>
    <t>Total</t>
  </si>
  <si>
    <t>Per lag</t>
  </si>
  <si>
    <t>Tillgodo</t>
  </si>
  <si>
    <t>Kommentarer</t>
  </si>
  <si>
    <t>Borlänge HK</t>
  </si>
  <si>
    <t>Klar</t>
  </si>
  <si>
    <t>kansli@borlangehandboll.w.se</t>
  </si>
  <si>
    <t>HK eRPing</t>
  </si>
  <si>
    <t>11542</t>
  </si>
  <si>
    <t>HK Aranäs</t>
  </si>
  <si>
    <t>Skånela IF</t>
  </si>
  <si>
    <t>Eskilstuna Guif IF</t>
  </si>
  <si>
    <t>ungdom@guif.nu</t>
  </si>
  <si>
    <t>Skåre HK</t>
  </si>
  <si>
    <t>29100</t>
  </si>
  <si>
    <t>Torslanda HK</t>
  </si>
  <si>
    <t>IFK Tumba HK</t>
  </si>
  <si>
    <t>28899</t>
  </si>
  <si>
    <t>LIF Lindesberg</t>
  </si>
  <si>
    <t>kansli@lif-lindesberg.se</t>
  </si>
  <si>
    <t>Alingsås HK</t>
  </si>
  <si>
    <t>11493</t>
  </si>
  <si>
    <t>Halmstad HF</t>
  </si>
  <si>
    <t>11298</t>
  </si>
  <si>
    <t>Spånga HK</t>
  </si>
  <si>
    <t>IF Kristianstad</t>
  </si>
  <si>
    <t>KLar</t>
  </si>
  <si>
    <t>info@ifkkristianstad.se</t>
  </si>
  <si>
    <t>HK Malmö</t>
  </si>
  <si>
    <t>40696</t>
  </si>
  <si>
    <t>Kungälvs HK</t>
  </si>
  <si>
    <t>11270</t>
  </si>
  <si>
    <t>H43 Lund HF</t>
  </si>
  <si>
    <t>51071</t>
  </si>
  <si>
    <t>IK Lågan</t>
  </si>
  <si>
    <t>johannes.rosvall@iklagan.com</t>
  </si>
  <si>
    <t>HK Country</t>
  </si>
  <si>
    <t>VästeråsIrsta HF</t>
  </si>
  <si>
    <t>Ystads IF HF</t>
  </si>
  <si>
    <t>31064</t>
  </si>
  <si>
    <t>Fjärås HK</t>
  </si>
  <si>
    <t>info@hkaranas.se</t>
  </si>
  <si>
    <t>Växjö HF</t>
  </si>
  <si>
    <t>Norrköpings HK</t>
  </si>
  <si>
    <t>28016</t>
  </si>
  <si>
    <t>Lödde Vikings HK</t>
  </si>
  <si>
    <t>IFK Skövde HK</t>
  </si>
  <si>
    <t>kansli@ifkskovdehandboll.com</t>
  </si>
  <si>
    <t>Vinslövs HK</t>
  </si>
  <si>
    <t>Lugi HF</t>
  </si>
  <si>
    <t>29244</t>
  </si>
  <si>
    <t>IF Hallby HK</t>
  </si>
  <si>
    <t>Skara HK</t>
  </si>
  <si>
    <t>kansli@skarahk.se</t>
  </si>
  <si>
    <t>OV Helsingborg HK</t>
  </si>
  <si>
    <t>11368</t>
  </si>
  <si>
    <t>Lugi HF U</t>
  </si>
  <si>
    <t>Redbergslids IK</t>
  </si>
  <si>
    <t>3344</t>
  </si>
  <si>
    <t>Tyresö Handboll</t>
  </si>
  <si>
    <t>45454</t>
  </si>
  <si>
    <t>mattias.bejbom@tyresohandboll.se</t>
  </si>
  <si>
    <t>IK Sävehof</t>
  </si>
  <si>
    <t>11290</t>
  </si>
  <si>
    <t>Mölndals HF</t>
  </si>
  <si>
    <t>HK Silwing-Troja</t>
  </si>
  <si>
    <t>11437</t>
  </si>
  <si>
    <t>Uppsala HK</t>
  </si>
  <si>
    <t>herrjun@uppsalahk.se; kansli@uppsalahk.se</t>
  </si>
  <si>
    <t>Önnereds HK</t>
  </si>
  <si>
    <t>21667</t>
  </si>
  <si>
    <t>Kärra HF</t>
  </si>
  <si>
    <t>HK Cliff</t>
  </si>
  <si>
    <t>Genomsnittskostnad:</t>
  </si>
  <si>
    <t>Kostnadsfördelning USM F18 steg 3</t>
  </si>
  <si>
    <t>Har mailat F18 arrangörer gällande domarkostnader</t>
  </si>
  <si>
    <t>2796</t>
  </si>
  <si>
    <t>26679</t>
  </si>
  <si>
    <t>Gökstens BK</t>
  </si>
  <si>
    <t>RP IF Linköping</t>
  </si>
  <si>
    <t>11555</t>
  </si>
  <si>
    <t>Skuru IK</t>
  </si>
  <si>
    <t>3650</t>
  </si>
  <si>
    <t>HK Lidköping</t>
  </si>
  <si>
    <t>1772</t>
  </si>
  <si>
    <t>Höörs HK H 65</t>
  </si>
  <si>
    <t>11342</t>
  </si>
  <si>
    <t>Hej,</t>
  </si>
  <si>
    <t>Här nedan finner ni en länk där jag önskar att ni går in och fyller i domarkostnader eftersom ni var arrangörer under steg 3 i F18.</t>
  </si>
  <si>
    <t>HF Karlskrona</t>
  </si>
  <si>
    <t>Viktigt att man nämner om det varit någon eventuell extra resa.</t>
  </si>
  <si>
    <t>28344</t>
  </si>
  <si>
    <t>https://forms.office.com/e/rq0r7EUArD</t>
  </si>
  <si>
    <t>11297</t>
  </si>
  <si>
    <t>HK Ankaret</t>
  </si>
  <si>
    <t>Hör av er vid frågor.</t>
  </si>
  <si>
    <t>Ha en fin dag!</t>
  </si>
  <si>
    <t>32650</t>
  </si>
  <si>
    <t>Eslövs IK</t>
  </si>
  <si>
    <t>Kristianstad HK</t>
  </si>
  <si>
    <t>36746</t>
  </si>
  <si>
    <t>Enköpings HF</t>
  </si>
  <si>
    <t>11477</t>
  </si>
  <si>
    <t>29197</t>
  </si>
  <si>
    <t>Skövde HF</t>
  </si>
  <si>
    <t>11522</t>
  </si>
  <si>
    <t>IF Hellton</t>
  </si>
  <si>
    <t>Huddinge HK</t>
  </si>
  <si>
    <t>11423</t>
  </si>
  <si>
    <t>37257</t>
  </si>
  <si>
    <t>Alfta GIF Handboll</t>
  </si>
  <si>
    <t>GT Söder HK</t>
  </si>
  <si>
    <t>Årsta AIK HF</t>
  </si>
  <si>
    <t>11532</t>
  </si>
  <si>
    <t>31719</t>
  </si>
  <si>
    <t>Hammarby IF HF</t>
  </si>
  <si>
    <t>Kostnadsfördelning USM F16 steg 3</t>
  </si>
  <si>
    <t>11467</t>
  </si>
  <si>
    <t>1A</t>
  </si>
  <si>
    <t>goksten@telia.com; goksten@goksten.se</t>
  </si>
  <si>
    <t>IK Baltichov Vit</t>
  </si>
  <si>
    <t>11256</t>
  </si>
  <si>
    <t>Önnereds HK 1</t>
  </si>
  <si>
    <t>1B</t>
  </si>
  <si>
    <t>IF Hallby HK Blå</t>
  </si>
  <si>
    <t xml:space="preserve">Hej, </t>
  </si>
  <si>
    <t>Ramunder HK</t>
  </si>
  <si>
    <t>2A</t>
  </si>
  <si>
    <t>patrik.hakansson@soderkoping.se; connysvenlin@hotmail.com</t>
  </si>
  <si>
    <t>Här nedan finner ni en länk där jag önskar att ni går in och fyller i domarkostnader eftersom ni var arrangörer under steg 3 i F16.</t>
  </si>
  <si>
    <t>Eskilstuna Guif IF 1</t>
  </si>
  <si>
    <t>Skånela IF 1</t>
  </si>
  <si>
    <t>3660</t>
  </si>
  <si>
    <t>Skövde HF 2</t>
  </si>
  <si>
    <t>2B</t>
  </si>
  <si>
    <t>Haninge HK</t>
  </si>
  <si>
    <t>Djurgårdens IF HF</t>
  </si>
  <si>
    <t>Eskilstuna Guif IF 2</t>
  </si>
  <si>
    <t>HK Aranäs Vit</t>
  </si>
  <si>
    <t>Kiruna HK</t>
  </si>
  <si>
    <t>19893</t>
  </si>
  <si>
    <t>3A</t>
  </si>
  <si>
    <t>jonas.esko@gmail.com; kirunahk@yahoo.se</t>
  </si>
  <si>
    <t>34930</t>
  </si>
  <si>
    <t>VästeråsIrsta HF Svart</t>
  </si>
  <si>
    <t>Bodens BK HF</t>
  </si>
  <si>
    <t>40516</t>
  </si>
  <si>
    <t>3B</t>
  </si>
  <si>
    <t>AIK</t>
  </si>
  <si>
    <t>39622</t>
  </si>
  <si>
    <t>4A</t>
  </si>
  <si>
    <t>mwongse@gmail.com; kansliet@lvhk.se</t>
  </si>
  <si>
    <t>Ystads IF HF 2</t>
  </si>
  <si>
    <t>4B</t>
  </si>
  <si>
    <t>IFK Tumba HK 2</t>
  </si>
  <si>
    <t>Åhus Handboll 1</t>
  </si>
  <si>
    <t>5A</t>
  </si>
  <si>
    <t>christian.akesson@ahushandboll.com; kansli@ahushandboll.com</t>
  </si>
  <si>
    <t>Lugi HF 2</t>
  </si>
  <si>
    <t>Önnereds HK 2</t>
  </si>
  <si>
    <t>1526</t>
  </si>
  <si>
    <t>5B</t>
  </si>
  <si>
    <t>IK Sävehof Gul</t>
  </si>
  <si>
    <t>IFK Tumba HK 1</t>
  </si>
  <si>
    <t>IFK Hammarö</t>
  </si>
  <si>
    <t>6A</t>
  </si>
  <si>
    <t>info@ifkhammaro.nu</t>
  </si>
  <si>
    <t>11240</t>
  </si>
  <si>
    <t>44209</t>
  </si>
  <si>
    <t>6B</t>
  </si>
  <si>
    <t>VästeråsIrsta HF Vit</t>
  </si>
  <si>
    <t>Redbergslids IK Vit</t>
  </si>
  <si>
    <t>7A</t>
  </si>
  <si>
    <t>info@redbergslid.se</t>
  </si>
  <si>
    <t>Ystads IF HF 1</t>
  </si>
  <si>
    <t>IK Sävehof Svart</t>
  </si>
  <si>
    <t>7B</t>
  </si>
  <si>
    <t>IFK Kristianstad 1</t>
  </si>
  <si>
    <t>2269</t>
  </si>
  <si>
    <t>Skövde HF 1</t>
  </si>
  <si>
    <t>8A</t>
  </si>
  <si>
    <t>jerker.nyman@skanska.se; info@skovdehf.se</t>
  </si>
  <si>
    <t>11327</t>
  </si>
  <si>
    <t>BK Heid</t>
  </si>
  <si>
    <t>1992</t>
  </si>
  <si>
    <t>8B</t>
  </si>
  <si>
    <t>Lugi HF 1</t>
  </si>
  <si>
    <t>Skånela IF 2</t>
  </si>
  <si>
    <t>9A</t>
  </si>
  <si>
    <t>isak.svaren@skanela.se; info@skanela.se</t>
  </si>
  <si>
    <t>HK Aranäs Gul</t>
  </si>
  <si>
    <t>Täby HBK</t>
  </si>
  <si>
    <t>9B</t>
  </si>
  <si>
    <t>Härnösands HK</t>
  </si>
  <si>
    <t>11559</t>
  </si>
  <si>
    <t>Backa HK</t>
  </si>
  <si>
    <t>36046</t>
  </si>
  <si>
    <t>10B</t>
  </si>
  <si>
    <t>kansli@tyresohandboll.se; mikael.andersson@tyresohandboll.se</t>
  </si>
  <si>
    <t>10A</t>
  </si>
  <si>
    <t>Kostnadsfördelning USM P16 steg 3</t>
  </si>
  <si>
    <t>IFK Nyköping</t>
  </si>
  <si>
    <t>2292</t>
  </si>
  <si>
    <t>Hammarby IF HF 1</t>
  </si>
  <si>
    <t>IFK Skövde HK 1</t>
  </si>
  <si>
    <t>27211</t>
  </si>
  <si>
    <t>Örebro SK U</t>
  </si>
  <si>
    <t>Här nedan finner ni en länk där jag önskar att ni går in och fyller i domarkostnader eftersom ni var arrangörer under steg 3 i P16.</t>
  </si>
  <si>
    <t>IK Sund</t>
  </si>
  <si>
    <t>11363</t>
  </si>
  <si>
    <t>Eksjö BK</t>
  </si>
  <si>
    <t>Eslövs HF</t>
  </si>
  <si>
    <t>IFK Ystad HK</t>
  </si>
  <si>
    <t>IFK Skövde HK 2</t>
  </si>
  <si>
    <t>Lidingö SK</t>
  </si>
  <si>
    <t>11497</t>
  </si>
  <si>
    <t>IF Kristianstad 2</t>
  </si>
  <si>
    <t>11345</t>
  </si>
  <si>
    <t>IF Kristianstad 1</t>
  </si>
  <si>
    <t>IK Bolton</t>
  </si>
  <si>
    <t>11455</t>
  </si>
  <si>
    <t>Hammarby IF HF 2</t>
  </si>
  <si>
    <t>Kostnadsfördelning USM P14 steg 3</t>
  </si>
  <si>
    <t>VästeråsIrsta HF 1</t>
  </si>
  <si>
    <t>tjompe01@hotmail.com; handboll@vasterasirsta.se</t>
  </si>
  <si>
    <t>Vintrosa IS</t>
  </si>
  <si>
    <t>11338</t>
  </si>
  <si>
    <t>olssongabriel72@gmail.com; info@eslovshf.se</t>
  </si>
  <si>
    <t>IFK Bankeryd</t>
  </si>
  <si>
    <t>IFK Skövde HK Blå</t>
  </si>
  <si>
    <t>Här nedan finner ni en länk där jag önskar att ni går in och fyller i domarkostnader eftersom ni var arrangörer under steg 3 i P14.</t>
  </si>
  <si>
    <t>info@yif.se</t>
  </si>
  <si>
    <t>IFK Skövde HK Vit</t>
  </si>
  <si>
    <t>Tyresö Handboll Gul</t>
  </si>
  <si>
    <t>HK Country Röd</t>
  </si>
  <si>
    <t>jonas.p.svefors72@gmail.com; info@hkcountry.se</t>
  </si>
  <si>
    <t>HK Varberg</t>
  </si>
  <si>
    <t>nikolas77@hotmail.com; info@torslandahk.com</t>
  </si>
  <si>
    <t>Täby HBK 3</t>
  </si>
  <si>
    <t>Ljunghusens HK 1</t>
  </si>
  <si>
    <t>maja.johanna.aronsson@gmail.com; kansli@onneredshk.se</t>
  </si>
  <si>
    <t>RP IF Linköping Vit</t>
  </si>
  <si>
    <t>11521</t>
  </si>
  <si>
    <t>daniel.lofstedt@hotmail.com; kansli@gtsoder.se</t>
  </si>
  <si>
    <t>HK Aranäs Blå</t>
  </si>
  <si>
    <t>bjorn.lindberg@tele2.com; kansliet@ifktumbahandboll.se</t>
  </si>
  <si>
    <t>Stenungsunds HK</t>
  </si>
  <si>
    <t>11411</t>
  </si>
  <si>
    <t>martensson424@gmail.com; kansli@borlangehandboll.w.se</t>
  </si>
  <si>
    <t>Vassunda IF</t>
  </si>
  <si>
    <t>4337</t>
  </si>
  <si>
    <t>Örebro SK U 1</t>
  </si>
  <si>
    <t>hel_olsson@hotmail.com; kansli@ifknykoping.se</t>
  </si>
  <si>
    <t>Hultsfreds HF</t>
  </si>
  <si>
    <t>Kungälvs HK 2</t>
  </si>
  <si>
    <t>2658</t>
  </si>
  <si>
    <t>Tyresö Handboll Röd</t>
  </si>
  <si>
    <t>Sundsvall HK 1</t>
  </si>
  <si>
    <t>11560</t>
  </si>
  <si>
    <t>11B</t>
  </si>
  <si>
    <t>sundsvalls.handbollsklubb@telia.com</t>
  </si>
  <si>
    <t>VästeråsIrsta HF 2</t>
  </si>
  <si>
    <t>Täby HBK 1</t>
  </si>
  <si>
    <t>12B</t>
  </si>
  <si>
    <t>kansli@halmstadhandboll.se</t>
  </si>
  <si>
    <t>Kungälvs HK 1</t>
  </si>
  <si>
    <t>Byttorps IF</t>
  </si>
  <si>
    <t>13B</t>
  </si>
  <si>
    <t>ingerliseengebretsen@gmail.com; byttorpsif@gmail.com</t>
  </si>
  <si>
    <t>14B</t>
  </si>
  <si>
    <t>11408</t>
  </si>
  <si>
    <t>Gustavsbergs IF HK</t>
  </si>
  <si>
    <t>15B</t>
  </si>
  <si>
    <t>lindmark.ellinor@gmail.com; info@gustavsberghandboll.nu</t>
  </si>
  <si>
    <t>HK Ankaret Röd</t>
  </si>
  <si>
    <t>11482</t>
  </si>
  <si>
    <t>16B</t>
  </si>
  <si>
    <t>p10@uppsalahk.se; kansli@uppsalahk.se</t>
  </si>
  <si>
    <t>Örebro SK U 2</t>
  </si>
  <si>
    <t>Vadstena HF</t>
  </si>
  <si>
    <t>17C</t>
  </si>
  <si>
    <t>henricfyhr@hotmail.com; info@vadstenahf.se</t>
  </si>
  <si>
    <t>Falu HK</t>
  </si>
  <si>
    <t>18C</t>
  </si>
  <si>
    <t>vimmenarp@gmail.com; kansliet@eksjobollklubb.se</t>
  </si>
  <si>
    <t>NAIS HF</t>
  </si>
  <si>
    <t>Falköpings AIK HK</t>
  </si>
  <si>
    <t>Åhus Handboll</t>
  </si>
  <si>
    <t>Ale Handboll</t>
  </si>
  <si>
    <t>IFK Malmö HF Blå</t>
  </si>
  <si>
    <t>19C</t>
  </si>
  <si>
    <t>jocum@wigerup.se; kansliet@ifkmalmohandboll.se</t>
  </si>
  <si>
    <t>Ljunghusens HK 2</t>
  </si>
  <si>
    <t>KFUM IK Ulricehamn</t>
  </si>
  <si>
    <t>IFK Malmö HF Gul</t>
  </si>
  <si>
    <t>20C</t>
  </si>
  <si>
    <t>KFUM Trollhättan</t>
  </si>
  <si>
    <t>11507</t>
  </si>
  <si>
    <t>Täby HBK 2</t>
  </si>
  <si>
    <t>HK Country Svart</t>
  </si>
  <si>
    <t>21C</t>
  </si>
  <si>
    <t>par@oval.se; info@hallbyhandboll.se</t>
  </si>
  <si>
    <t>RP IF Linköping Röd</t>
  </si>
  <si>
    <t>IK Baltichov</t>
  </si>
  <si>
    <t>22C</t>
  </si>
  <si>
    <t>dholmqvist@gmail.com; info@ikbaltichov.se</t>
  </si>
  <si>
    <t>Mantorps IF HF</t>
  </si>
  <si>
    <t>HK Ankaret Vit</t>
  </si>
  <si>
    <t>23C</t>
  </si>
  <si>
    <t>kansliet@huddingehk.se</t>
  </si>
  <si>
    <t>Härnösands HK 1</t>
  </si>
  <si>
    <t>Gimonäs Umeå IF</t>
  </si>
  <si>
    <t>Ludvika HF</t>
  </si>
  <si>
    <t>Kostnadsfördelning USM F14 steg 3</t>
  </si>
  <si>
    <t>Har mailat F14 arrangörerna gällande domarkostnader</t>
  </si>
  <si>
    <t>Katrineholms AIK</t>
  </si>
  <si>
    <t>info@kaik.se</t>
  </si>
  <si>
    <t>Härnösands HK 2</t>
  </si>
  <si>
    <t>NKIK Norrköping</t>
  </si>
  <si>
    <t>11553</t>
  </si>
  <si>
    <t>kansli@nkik.se</t>
  </si>
  <si>
    <t>Torslanda HK 2</t>
  </si>
  <si>
    <t>23792</t>
  </si>
  <si>
    <t>39753</t>
  </si>
  <si>
    <t>kansli@hfkarlskrona.se</t>
  </si>
  <si>
    <t>kansliet@lvhk.se</t>
  </si>
  <si>
    <t>Torslanda HK 1</t>
  </si>
  <si>
    <t>Hässleholms HF</t>
  </si>
  <si>
    <t>11509</t>
  </si>
  <si>
    <t>kansli@hklidkoping.se</t>
  </si>
  <si>
    <t>Hej, Här nedan finner ni en länk där jag önskar att ni går in och fyller i domarkostnader eftersom ni var arrangörer under steg 3 i F14. Viktigt att man nämner om det varit någon eventuell extra resa. . Hör av er vid frågor. Ha en fin dag!</t>
  </si>
  <si>
    <t>Skara HF</t>
  </si>
  <si>
    <t>info@ikbaltichov.se</t>
  </si>
  <si>
    <t>HK Brukspôjkera</t>
  </si>
  <si>
    <t>kansli@onneredshk.se</t>
  </si>
  <si>
    <t xml:space="preserve">https://forms.office.com/e/rq0r7EUArD </t>
  </si>
  <si>
    <t>kansli@hammarbyhandboll.se</t>
  </si>
  <si>
    <t>Strands IF</t>
  </si>
  <si>
    <t>3860</t>
  </si>
  <si>
    <t>Sollentuna HK</t>
  </si>
  <si>
    <t>kansli@sollentunahk.se</t>
  </si>
  <si>
    <t>HF Orust</t>
  </si>
  <si>
    <t>IK Sund 1</t>
  </si>
  <si>
    <t>Stenungsunds HK Vit</t>
  </si>
  <si>
    <t>Örebro SK HK Dam</t>
  </si>
  <si>
    <t>siggezagge@hotmail.com</t>
  </si>
  <si>
    <t>Rimbo HK Roslagen</t>
  </si>
  <si>
    <t>jonas.vesterlund@gimonasuif.se</t>
  </si>
  <si>
    <t>KFUM Kalmar HK</t>
  </si>
  <si>
    <t>11393</t>
  </si>
  <si>
    <t>kansli@kfumkalmarhk.se; magnus@kfumkalmarhk.se</t>
  </si>
  <si>
    <t>40068</t>
  </si>
  <si>
    <t>kansli@kristianstadhandboll.se</t>
  </si>
  <si>
    <t>Kävlinge HK</t>
  </si>
  <si>
    <t>khkkansli@gmail.com</t>
  </si>
  <si>
    <t>kansli@vaxjohf.se</t>
  </si>
  <si>
    <t>Stavsten HK Ungdom</t>
  </si>
  <si>
    <t>IFK Kristinehamn Handboll</t>
  </si>
  <si>
    <t>17B</t>
  </si>
  <si>
    <t>info@ifkhandboll.se; tavling@ifkhandboll.se</t>
  </si>
  <si>
    <t>11243</t>
  </si>
  <si>
    <t>18B</t>
  </si>
  <si>
    <t>Torsby IK</t>
  </si>
  <si>
    <t>Skogås HK</t>
  </si>
  <si>
    <t>19B</t>
  </si>
  <si>
    <t>info@skogas.com</t>
  </si>
  <si>
    <t>GF Kroppskultur 2</t>
  </si>
  <si>
    <t>39265</t>
  </si>
  <si>
    <t>20B</t>
  </si>
  <si>
    <t>kansliet@spangahandboll.se</t>
  </si>
  <si>
    <t>11382</t>
  </si>
  <si>
    <t>Arbrå HK</t>
  </si>
  <si>
    <t>arbrahk@gmail.com</t>
  </si>
  <si>
    <t>Nås IF/IFK Mockfjärd</t>
  </si>
  <si>
    <t>Sundsvall HK</t>
  </si>
  <si>
    <t>kansli@enkopinghandboll.se</t>
  </si>
  <si>
    <t>Skåre HK 1</t>
  </si>
  <si>
    <t>11489</t>
  </si>
  <si>
    <t>Edsbyns IF HF</t>
  </si>
  <si>
    <t>IFK Mariefred</t>
  </si>
  <si>
    <t>goksten@goksten.se</t>
  </si>
  <si>
    <t>Skåre HK 2</t>
  </si>
  <si>
    <t>24859</t>
  </si>
  <si>
    <t>Strömnäs GIF HK</t>
  </si>
  <si>
    <t>3868</t>
  </si>
  <si>
    <t>24C</t>
  </si>
  <si>
    <t>info@sgifhk.se</t>
  </si>
  <si>
    <t>Nordmalings HF</t>
  </si>
  <si>
    <t>Sikeå SK</t>
  </si>
  <si>
    <t>Åkersberga HK</t>
  </si>
  <si>
    <t>25C</t>
  </si>
  <si>
    <t>info@ifkystad.se</t>
  </si>
  <si>
    <t>37129</t>
  </si>
  <si>
    <t>Mörrums GOIS HK</t>
  </si>
  <si>
    <t>26C</t>
  </si>
  <si>
    <t>anders.hjorring@telia.com</t>
  </si>
  <si>
    <t>Västerviks HF</t>
  </si>
  <si>
    <t>Kvibergs HK</t>
  </si>
  <si>
    <t>27C</t>
  </si>
  <si>
    <t>info@vinslovshk.com</t>
  </si>
  <si>
    <t>Mönsterås HK</t>
  </si>
  <si>
    <t>Strömstad HK</t>
  </si>
  <si>
    <t>Habo HK</t>
  </si>
  <si>
    <t>26059</t>
  </si>
  <si>
    <t>28C</t>
  </si>
  <si>
    <t>faktura@hkcountry.se</t>
  </si>
  <si>
    <t>4420</t>
  </si>
  <si>
    <t>HK Järnvägen</t>
  </si>
  <si>
    <t>Vårgårda IK</t>
  </si>
  <si>
    <t>29C</t>
  </si>
  <si>
    <t>vik@tangahed.se</t>
  </si>
  <si>
    <t>Stenungsunds HK Röd</t>
  </si>
  <si>
    <t>Tingsryds HK</t>
  </si>
  <si>
    <t>Bålsta IF</t>
  </si>
  <si>
    <t>30C</t>
  </si>
  <si>
    <t>info@balstaif.se; malin.andersson2006@gmail.com</t>
  </si>
  <si>
    <t>GF Kroppskultur 1</t>
  </si>
  <si>
    <t>IK Sund 2</t>
  </si>
  <si>
    <t>Vallentuna HK</t>
  </si>
  <si>
    <t>USM steg 3:</t>
  </si>
  <si>
    <t>P18: IK Lågan</t>
  </si>
  <si>
    <t>F18: Klar</t>
  </si>
  <si>
    <t>P16: IFK Ystad HK</t>
  </si>
  <si>
    <t>F16: Klar</t>
  </si>
  <si>
    <t>P14: Klar</t>
  </si>
  <si>
    <t>F14: Kristianstad HK, IFK Kristinehamn, IFK Ystad 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</si>
</sst>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3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 (Brödtext)"/>
    </font>
    <font>
      <b/>
      <sz val="11"/>
      <color theme="1"/>
      <name val="Calibri (Brödtext)"/>
    </font>
    <font>
      <b/>
      <sz val="11"/>
      <name val="Calibri"/>
      <family val="2"/>
    </font>
    <font>
      <sz val="12"/>
      <color rgb="FF000000"/>
      <name val="Aptos"/>
      <family val="2"/>
    </font>
    <font>
      <u/>
      <sz val="11"/>
      <color theme="10"/>
      <name val="Calibri"/>
      <family val="2"/>
      <scheme val="minor"/>
    </font>
    <font>
      <sz val="13"/>
      <color rgb="FF2E2D2C"/>
      <name val="Arial"/>
      <family val="2"/>
    </font>
    <font>
      <sz val="11"/>
      <color rgb="FF2E2D2C"/>
      <name val="Calibri"/>
      <family val="2"/>
      <scheme val="minor"/>
    </font>
    <font>
      <b/>
      <sz val="11"/>
      <color rgb="FF2E2D2C"/>
      <name val="Calibri"/>
      <family val="2"/>
      <scheme val="minor"/>
    </font>
    <font>
      <b/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0" fontId="18" fillId="0" borderId="0" applyNumberFormat="0" applyFill="0" applyBorder="0" applyAlignment="0" applyProtection="0"/>
  </cellStyleXfs>
  <cellXfs count="89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3" fillId="3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14" fontId="0" fillId="0" borderId="0" xfId="0" applyNumberForma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164" fontId="15" fillId="4" borderId="1" xfId="0" applyNumberFormat="1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7" fillId="0" borderId="3" xfId="0" applyFont="1" applyBorder="1" applyAlignment="1">
      <alignment vertical="center" wrapText="1"/>
    </xf>
    <xf numFmtId="0" fontId="0" fillId="0" borderId="3" xfId="0" applyBorder="1"/>
    <xf numFmtId="0" fontId="18" fillId="0" borderId="3" xfId="2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1" fillId="0" borderId="0" xfId="0" applyFont="1"/>
    <xf numFmtId="0" fontId="2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18" fontId="12" fillId="4" borderId="1" xfId="0" applyNumberFormat="1" applyFont="1" applyFill="1" applyBorder="1" applyAlignment="1">
      <alignment horizontal="left" vertical="center"/>
    </xf>
    <xf numFmtId="18" fontId="7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18" fillId="0" borderId="0" xfId="2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7" fillId="0" borderId="0" xfId="0" applyFont="1"/>
    <xf numFmtId="0" fontId="18" fillId="0" borderId="0" xfId="2" applyBorder="1" applyAlignment="1">
      <alignment vertical="center" wrapText="1"/>
    </xf>
    <xf numFmtId="164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18" fillId="0" borderId="0" xfId="2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5" xfId="2" applyBorder="1" applyAlignment="1">
      <alignment horizontal="center" vertical="center"/>
    </xf>
    <xf numFmtId="0" fontId="18" fillId="0" borderId="6" xfId="2" applyBorder="1" applyAlignment="1">
      <alignment horizontal="center" vertical="center"/>
    </xf>
    <xf numFmtId="0" fontId="18" fillId="0" borderId="7" xfId="2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3">
    <cellStyle name="Hyperlänk" xfId="2" builtinId="8"/>
    <cellStyle name="Normal" xfId="0" builtinId="0"/>
    <cellStyle name="Normal 2" xfId="1" xr:uid="{7283E81D-1126-4B3A-865B-FA92F47B5885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nsli@lif-lindesberg.se" TargetMode="External"/><Relationship Id="rId3" Type="http://schemas.openxmlformats.org/officeDocument/2006/relationships/hyperlink" Target="mailto:kansli@skarahk.se" TargetMode="External"/><Relationship Id="rId7" Type="http://schemas.openxmlformats.org/officeDocument/2006/relationships/hyperlink" Target="mailto:info@ifkkristianstad.se" TargetMode="External"/><Relationship Id="rId2" Type="http://schemas.openxmlformats.org/officeDocument/2006/relationships/hyperlink" Target="mailto:mattias.bejbom@tyresohandboll.se" TargetMode="External"/><Relationship Id="rId1" Type="http://schemas.openxmlformats.org/officeDocument/2006/relationships/hyperlink" Target="mailto:herrjun@uppsalahk.se;" TargetMode="External"/><Relationship Id="rId6" Type="http://schemas.openxmlformats.org/officeDocument/2006/relationships/hyperlink" Target="mailto:johannes.rosvall@iklagan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nfo@hkaranas.se" TargetMode="External"/><Relationship Id="rId10" Type="http://schemas.openxmlformats.org/officeDocument/2006/relationships/hyperlink" Target="mailto:kansli@borlangehandboll.w.se" TargetMode="External"/><Relationship Id="rId4" Type="http://schemas.openxmlformats.org/officeDocument/2006/relationships/hyperlink" Target="mailto:kansli@ifkskovdehandboll.com" TargetMode="External"/><Relationship Id="rId9" Type="http://schemas.openxmlformats.org/officeDocument/2006/relationships/hyperlink" Target="mailto:ungdom@guif.n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orms.office.com/e/rq0r7EUAr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goksten@telia.com;" TargetMode="External"/><Relationship Id="rId3" Type="http://schemas.openxmlformats.org/officeDocument/2006/relationships/hyperlink" Target="mailto:jerker.nyman@skanska.se;" TargetMode="External"/><Relationship Id="rId7" Type="http://schemas.openxmlformats.org/officeDocument/2006/relationships/hyperlink" Target="mailto:patrik.hakansson@soderkoping.se;" TargetMode="External"/><Relationship Id="rId2" Type="http://schemas.openxmlformats.org/officeDocument/2006/relationships/hyperlink" Target="mailto:kansli@tyresohandboll.se;" TargetMode="External"/><Relationship Id="rId1" Type="http://schemas.openxmlformats.org/officeDocument/2006/relationships/hyperlink" Target="https://forms.office.com/e/rq0r7EUArD" TargetMode="External"/><Relationship Id="rId6" Type="http://schemas.openxmlformats.org/officeDocument/2006/relationships/hyperlink" Target="mailto:jonas.esko@gmail.com;" TargetMode="External"/><Relationship Id="rId5" Type="http://schemas.openxmlformats.org/officeDocument/2006/relationships/hyperlink" Target="mailto:mwongse@gmail.com;" TargetMode="External"/><Relationship Id="rId4" Type="http://schemas.openxmlformats.org/officeDocument/2006/relationships/hyperlink" Target="mailto:christian.akesson@ahushandboll.com;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forms.office.com/e/rq0r7EUArD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bjorn.lindberg@tele2.com;" TargetMode="External"/><Relationship Id="rId13" Type="http://schemas.openxmlformats.org/officeDocument/2006/relationships/hyperlink" Target="mailto:p10@uppsalahk.se;" TargetMode="External"/><Relationship Id="rId18" Type="http://schemas.openxmlformats.org/officeDocument/2006/relationships/hyperlink" Target="mailto:par@oval.se;" TargetMode="External"/><Relationship Id="rId3" Type="http://schemas.openxmlformats.org/officeDocument/2006/relationships/hyperlink" Target="mailto:olssongabriel72@gmail.com;" TargetMode="External"/><Relationship Id="rId7" Type="http://schemas.openxmlformats.org/officeDocument/2006/relationships/hyperlink" Target="mailto:daniel.lofstedt@hotmail.com;" TargetMode="External"/><Relationship Id="rId12" Type="http://schemas.openxmlformats.org/officeDocument/2006/relationships/hyperlink" Target="mailto:lindmark.ellinor@gmail.com;" TargetMode="External"/><Relationship Id="rId17" Type="http://schemas.openxmlformats.org/officeDocument/2006/relationships/hyperlink" Target="mailto:jocum@wigerup.se;" TargetMode="External"/><Relationship Id="rId2" Type="http://schemas.openxmlformats.org/officeDocument/2006/relationships/hyperlink" Target="mailto:tjompe01@hotmail.com;" TargetMode="External"/><Relationship Id="rId16" Type="http://schemas.openxmlformats.org/officeDocument/2006/relationships/hyperlink" Target="mailto:jocum@wigerup.se;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forms.office.com/e/rq0r7EUArD" TargetMode="External"/><Relationship Id="rId6" Type="http://schemas.openxmlformats.org/officeDocument/2006/relationships/hyperlink" Target="mailto:maja.johanna.aronsson@gmail.com;" TargetMode="External"/><Relationship Id="rId11" Type="http://schemas.openxmlformats.org/officeDocument/2006/relationships/hyperlink" Target="mailto:ingerliseengebretsen@gmail.com;" TargetMode="External"/><Relationship Id="rId5" Type="http://schemas.openxmlformats.org/officeDocument/2006/relationships/hyperlink" Target="mailto:nikolas77@hotmail.com;" TargetMode="External"/><Relationship Id="rId15" Type="http://schemas.openxmlformats.org/officeDocument/2006/relationships/hyperlink" Target="mailto:vimmenarp@gmail.com;" TargetMode="External"/><Relationship Id="rId10" Type="http://schemas.openxmlformats.org/officeDocument/2006/relationships/hyperlink" Target="mailto:hel_olsson@hotmail.com;" TargetMode="External"/><Relationship Id="rId19" Type="http://schemas.openxmlformats.org/officeDocument/2006/relationships/hyperlink" Target="mailto:dholmqvist@gmail.com;" TargetMode="External"/><Relationship Id="rId4" Type="http://schemas.openxmlformats.org/officeDocument/2006/relationships/hyperlink" Target="mailto:jonas.p.svefors72@gmail.com;" TargetMode="External"/><Relationship Id="rId9" Type="http://schemas.openxmlformats.org/officeDocument/2006/relationships/hyperlink" Target="mailto:martensson424@gmail.com;" TargetMode="External"/><Relationship Id="rId14" Type="http://schemas.openxmlformats.org/officeDocument/2006/relationships/hyperlink" Target="mailto:henricfyhr@hotmail.com;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forms.office.com/e/rq0r7E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67F3-1F11-DA40-8793-CBC57A54A1D5}">
  <dimension ref="A1:P45"/>
  <sheetViews>
    <sheetView topLeftCell="D8" zoomScale="80" zoomScaleNormal="80" workbookViewId="0">
      <selection activeCell="P9" sqref="P9"/>
    </sheetView>
  </sheetViews>
  <sheetFormatPr defaultColWidth="8.81640625" defaultRowHeight="15" customHeight="1"/>
  <cols>
    <col min="1" max="1" width="28.453125" style="2" customWidth="1"/>
    <col min="2" max="2" width="14.81640625" style="2" bestFit="1" customWidth="1"/>
    <col min="3" max="3" width="9" style="2" bestFit="1" customWidth="1"/>
    <col min="4" max="4" width="10" style="3" bestFit="1" customWidth="1"/>
    <col min="5" max="5" width="11.1796875" style="2" customWidth="1"/>
    <col min="6" max="6" width="10.81640625" style="3" bestFit="1" customWidth="1"/>
    <col min="7" max="7" width="11.26953125" style="3" customWidth="1"/>
    <col min="8" max="8" width="13" style="3" customWidth="1"/>
    <col min="9" max="9" width="10.81640625" style="3" bestFit="1" customWidth="1"/>
    <col min="10" max="10" width="35.1796875" style="2" bestFit="1" customWidth="1"/>
    <col min="11" max="11" width="10.1796875" style="2" bestFit="1" customWidth="1"/>
    <col min="12" max="13" width="8.81640625" style="2"/>
    <col min="14" max="14" width="9" style="2" bestFit="1" customWidth="1"/>
    <col min="15" max="15" width="8.81640625" style="2"/>
    <col min="16" max="16" width="48.7265625" style="2" bestFit="1" customWidth="1"/>
    <col min="17" max="17" width="10.7265625" style="2" bestFit="1" customWidth="1"/>
    <col min="18" max="16384" width="8.81640625" style="2"/>
  </cols>
  <sheetData>
    <row r="1" spans="1:11" ht="31">
      <c r="A1" s="7" t="s">
        <v>0</v>
      </c>
      <c r="J1" s="10"/>
    </row>
    <row r="2" spans="1:11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1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1" ht="15" customHeight="1">
      <c r="A4" s="27" t="s">
        <v>16</v>
      </c>
      <c r="B4" s="26">
        <v>11240</v>
      </c>
      <c r="C4" s="24">
        <v>1</v>
      </c>
      <c r="D4" s="23">
        <v>6000</v>
      </c>
      <c r="E4" s="24"/>
      <c r="F4" s="23">
        <f t="shared" ref="F4:F35" si="0">(E4*75)+D4</f>
        <v>6000</v>
      </c>
      <c r="G4" s="23">
        <v>8355</v>
      </c>
      <c r="H4" s="23">
        <f>G4/4</f>
        <v>2088.75</v>
      </c>
      <c r="I4" s="23">
        <f>F4+H4-$I$45</f>
        <v>2519.6400000000003</v>
      </c>
      <c r="J4" s="37" t="s">
        <v>17</v>
      </c>
      <c r="K4" s="66" t="s">
        <v>18</v>
      </c>
    </row>
    <row r="5" spans="1:11" ht="15" customHeight="1">
      <c r="A5" s="20" t="s">
        <v>19</v>
      </c>
      <c r="B5" s="13" t="s">
        <v>20</v>
      </c>
      <c r="C5" s="9">
        <v>1</v>
      </c>
      <c r="D5" s="22"/>
      <c r="E5" s="9">
        <v>57</v>
      </c>
      <c r="F5" s="22">
        <f t="shared" si="0"/>
        <v>4275</v>
      </c>
      <c r="G5" s="22"/>
      <c r="H5" s="22">
        <f>H4</f>
        <v>2088.75</v>
      </c>
      <c r="I5" s="22">
        <f>F5+H5-$I$45</f>
        <v>794.64000000000033</v>
      </c>
      <c r="J5" s="9"/>
    </row>
    <row r="6" spans="1:11" ht="15" customHeight="1">
      <c r="A6" s="21" t="s">
        <v>21</v>
      </c>
      <c r="B6" s="9">
        <v>11297</v>
      </c>
      <c r="C6" s="9">
        <v>1</v>
      </c>
      <c r="D6" s="22"/>
      <c r="E6" s="9">
        <v>94</v>
      </c>
      <c r="F6" s="22">
        <f t="shared" si="0"/>
        <v>7050</v>
      </c>
      <c r="G6" s="22"/>
      <c r="H6" s="22">
        <f>H5</f>
        <v>2088.75</v>
      </c>
      <c r="I6" s="22">
        <f>F6+H6-$I$45</f>
        <v>3569.6400000000003</v>
      </c>
      <c r="J6" s="9"/>
    </row>
    <row r="7" spans="1:11" ht="15" customHeight="1">
      <c r="A7" s="20" t="s">
        <v>22</v>
      </c>
      <c r="B7" s="13">
        <v>3660</v>
      </c>
      <c r="C7" s="9">
        <v>1</v>
      </c>
      <c r="D7" s="22"/>
      <c r="E7" s="9">
        <v>40</v>
      </c>
      <c r="F7" s="22">
        <f t="shared" si="0"/>
        <v>3000</v>
      </c>
      <c r="G7" s="22"/>
      <c r="H7" s="22">
        <f>H6</f>
        <v>2088.75</v>
      </c>
      <c r="I7" s="22">
        <f t="shared" ref="I7:I43" si="1">F7+H7-$I$45</f>
        <v>-480.35999999999967</v>
      </c>
      <c r="J7" s="9"/>
    </row>
    <row r="8" spans="1:11" ht="15" customHeight="1">
      <c r="A8" s="27" t="s">
        <v>23</v>
      </c>
      <c r="B8" s="26">
        <v>1772</v>
      </c>
      <c r="C8" s="24">
        <v>2</v>
      </c>
      <c r="D8" s="23">
        <v>6000</v>
      </c>
      <c r="E8" s="24"/>
      <c r="F8" s="23">
        <f t="shared" si="0"/>
        <v>6000</v>
      </c>
      <c r="G8" s="23">
        <v>2453</v>
      </c>
      <c r="H8" s="23">
        <f>G8/5</f>
        <v>490.6</v>
      </c>
      <c r="I8" s="23">
        <f t="shared" si="1"/>
        <v>921.49000000000069</v>
      </c>
      <c r="J8" s="24" t="s">
        <v>17</v>
      </c>
      <c r="K8" s="66" t="s">
        <v>24</v>
      </c>
    </row>
    <row r="9" spans="1:11" ht="15" customHeight="1">
      <c r="A9" s="20" t="s">
        <v>25</v>
      </c>
      <c r="B9" s="13" t="s">
        <v>26</v>
      </c>
      <c r="C9" s="9">
        <v>2</v>
      </c>
      <c r="D9" s="22"/>
      <c r="E9" s="9">
        <v>41</v>
      </c>
      <c r="F9" s="22">
        <f t="shared" si="0"/>
        <v>3075</v>
      </c>
      <c r="G9" s="22"/>
      <c r="H9" s="22">
        <f>H8</f>
        <v>490.6</v>
      </c>
      <c r="I9" s="22">
        <f t="shared" si="1"/>
        <v>-2003.5099999999998</v>
      </c>
      <c r="J9" s="9"/>
    </row>
    <row r="10" spans="1:11" ht="15" customHeight="1">
      <c r="A10" s="20" t="s">
        <v>27</v>
      </c>
      <c r="B10" s="9">
        <v>32650</v>
      </c>
      <c r="C10" s="9">
        <v>2</v>
      </c>
      <c r="D10" s="22"/>
      <c r="E10" s="9">
        <v>77</v>
      </c>
      <c r="F10" s="22">
        <f t="shared" si="0"/>
        <v>5775</v>
      </c>
      <c r="G10" s="22"/>
      <c r="H10" s="22">
        <f>H9</f>
        <v>490.6</v>
      </c>
      <c r="I10" s="22">
        <f t="shared" si="1"/>
        <v>696.49000000000069</v>
      </c>
      <c r="J10" s="9"/>
    </row>
    <row r="11" spans="1:11" ht="15" customHeight="1">
      <c r="A11" s="21" t="s">
        <v>28</v>
      </c>
      <c r="B11" s="13" t="s">
        <v>29</v>
      </c>
      <c r="C11" s="9">
        <v>2</v>
      </c>
      <c r="D11" s="22"/>
      <c r="E11" s="9">
        <v>19</v>
      </c>
      <c r="F11" s="22">
        <f t="shared" si="0"/>
        <v>1425</v>
      </c>
      <c r="G11" s="22"/>
      <c r="H11" s="22">
        <f>H10</f>
        <v>490.6</v>
      </c>
      <c r="I11" s="22">
        <f t="shared" si="1"/>
        <v>-3653.5099999999998</v>
      </c>
      <c r="J11" s="9"/>
    </row>
    <row r="12" spans="1:11" ht="15" customHeight="1">
      <c r="A12" s="24" t="s">
        <v>30</v>
      </c>
      <c r="B12" s="24">
        <v>2796</v>
      </c>
      <c r="C12" s="24">
        <v>3</v>
      </c>
      <c r="D12" s="23">
        <v>6000</v>
      </c>
      <c r="E12" s="24"/>
      <c r="F12" s="23">
        <f t="shared" si="0"/>
        <v>6000</v>
      </c>
      <c r="G12" s="23">
        <v>4573</v>
      </c>
      <c r="H12" s="23">
        <f>G12/4</f>
        <v>1143.25</v>
      </c>
      <c r="I12" s="23">
        <f t="shared" si="1"/>
        <v>1574.1400000000003</v>
      </c>
      <c r="J12" s="24" t="s">
        <v>17</v>
      </c>
      <c r="K12" s="66" t="s">
        <v>31</v>
      </c>
    </row>
    <row r="13" spans="1:11" ht="15" customHeight="1">
      <c r="A13" s="20" t="s">
        <v>32</v>
      </c>
      <c r="B13" s="13" t="s">
        <v>33</v>
      </c>
      <c r="C13" s="9">
        <v>3</v>
      </c>
      <c r="D13" s="22"/>
      <c r="E13" s="9">
        <v>55</v>
      </c>
      <c r="F13" s="22">
        <f t="shared" si="0"/>
        <v>4125</v>
      </c>
      <c r="G13" s="22"/>
      <c r="H13" s="22">
        <f>H12</f>
        <v>1143.25</v>
      </c>
      <c r="I13" s="22">
        <f t="shared" si="1"/>
        <v>-300.85999999999967</v>
      </c>
      <c r="J13" s="9"/>
    </row>
    <row r="14" spans="1:11" ht="15" customHeight="1">
      <c r="A14" s="20" t="s">
        <v>34</v>
      </c>
      <c r="B14" s="13" t="s">
        <v>35</v>
      </c>
      <c r="C14" s="9">
        <v>3</v>
      </c>
      <c r="D14" s="22"/>
      <c r="E14" s="9">
        <v>82</v>
      </c>
      <c r="F14" s="22">
        <f t="shared" si="0"/>
        <v>6150</v>
      </c>
      <c r="G14" s="22"/>
      <c r="H14" s="22">
        <f>H13</f>
        <v>1143.25</v>
      </c>
      <c r="I14" s="22">
        <f t="shared" si="1"/>
        <v>1724.1400000000003</v>
      </c>
      <c r="J14" s="9"/>
    </row>
    <row r="15" spans="1:11" ht="15" customHeight="1">
      <c r="A15" s="20" t="s">
        <v>36</v>
      </c>
      <c r="B15" s="13">
        <v>26679</v>
      </c>
      <c r="C15" s="9">
        <v>3</v>
      </c>
      <c r="D15" s="22"/>
      <c r="E15" s="9">
        <v>39</v>
      </c>
      <c r="F15" s="22">
        <f t="shared" si="0"/>
        <v>2925</v>
      </c>
      <c r="G15" s="22"/>
      <c r="H15" s="22">
        <f>H14</f>
        <v>1143.25</v>
      </c>
      <c r="I15" s="22">
        <f t="shared" si="1"/>
        <v>-1500.8599999999997</v>
      </c>
      <c r="J15" s="9"/>
    </row>
    <row r="16" spans="1:11" ht="15" customHeight="1">
      <c r="A16" s="27" t="s">
        <v>37</v>
      </c>
      <c r="B16" s="24">
        <v>11345</v>
      </c>
      <c r="C16" s="24">
        <v>4</v>
      </c>
      <c r="D16" s="23">
        <v>6000</v>
      </c>
      <c r="E16" s="24"/>
      <c r="F16" s="23">
        <f t="shared" si="0"/>
        <v>6000</v>
      </c>
      <c r="G16" s="23">
        <v>2908</v>
      </c>
      <c r="H16" s="23">
        <f>G16/4</f>
        <v>727</v>
      </c>
      <c r="I16" s="23">
        <f t="shared" si="1"/>
        <v>1157.8900000000003</v>
      </c>
      <c r="J16" s="24" t="s">
        <v>38</v>
      </c>
      <c r="K16" s="66" t="s">
        <v>39</v>
      </c>
    </row>
    <row r="17" spans="1:16" ht="15" customHeight="1">
      <c r="A17" s="20" t="s">
        <v>40</v>
      </c>
      <c r="B17" s="13" t="s">
        <v>41</v>
      </c>
      <c r="C17" s="9">
        <v>4</v>
      </c>
      <c r="D17" s="22"/>
      <c r="E17" s="9">
        <v>19</v>
      </c>
      <c r="F17" s="22">
        <f t="shared" si="0"/>
        <v>1425</v>
      </c>
      <c r="G17" s="22"/>
      <c r="H17" s="22">
        <f>H16</f>
        <v>727</v>
      </c>
      <c r="I17" s="22">
        <f t="shared" si="1"/>
        <v>-3417.1099999999997</v>
      </c>
      <c r="J17" s="9"/>
    </row>
    <row r="18" spans="1:16" ht="15" customHeight="1">
      <c r="A18" s="20" t="s">
        <v>42</v>
      </c>
      <c r="B18" s="13" t="s">
        <v>43</v>
      </c>
      <c r="C18" s="9">
        <v>4</v>
      </c>
      <c r="D18" s="22"/>
      <c r="E18" s="9">
        <v>57</v>
      </c>
      <c r="F18" s="22">
        <f t="shared" si="0"/>
        <v>4275</v>
      </c>
      <c r="G18" s="22"/>
      <c r="H18" s="22">
        <f>H17</f>
        <v>727</v>
      </c>
      <c r="I18" s="22">
        <f t="shared" si="1"/>
        <v>-567.10999999999967</v>
      </c>
      <c r="J18" s="9"/>
    </row>
    <row r="19" spans="1:16" ht="15" customHeight="1">
      <c r="A19" s="20" t="s">
        <v>44</v>
      </c>
      <c r="B19" s="13" t="s">
        <v>45</v>
      </c>
      <c r="C19" s="9">
        <v>4</v>
      </c>
      <c r="D19" s="22"/>
      <c r="E19" s="9">
        <v>16</v>
      </c>
      <c r="F19" s="22">
        <f t="shared" si="0"/>
        <v>1200</v>
      </c>
      <c r="G19" s="22"/>
      <c r="H19" s="22">
        <f>H18</f>
        <v>727</v>
      </c>
      <c r="I19" s="22">
        <f t="shared" si="1"/>
        <v>-3642.1099999999997</v>
      </c>
      <c r="J19" s="9"/>
    </row>
    <row r="20" spans="1:16" ht="15" customHeight="1">
      <c r="A20" s="27" t="s">
        <v>46</v>
      </c>
      <c r="B20" s="26">
        <v>11353</v>
      </c>
      <c r="C20" s="24">
        <v>5</v>
      </c>
      <c r="D20" s="23">
        <v>6000</v>
      </c>
      <c r="E20" s="24"/>
      <c r="F20" s="23">
        <f t="shared" si="0"/>
        <v>6000</v>
      </c>
      <c r="G20" s="23">
        <v>2948</v>
      </c>
      <c r="H20" s="23">
        <f>G20/4</f>
        <v>737</v>
      </c>
      <c r="I20" s="23">
        <f t="shared" si="1"/>
        <v>1167.8900000000003</v>
      </c>
      <c r="J20" s="24" t="s">
        <v>17</v>
      </c>
      <c r="K20" s="66" t="s">
        <v>47</v>
      </c>
    </row>
    <row r="21" spans="1:16" ht="15" customHeight="1">
      <c r="A21" s="9" t="s">
        <v>48</v>
      </c>
      <c r="B21" s="13">
        <v>11497</v>
      </c>
      <c r="C21" s="9">
        <v>5</v>
      </c>
      <c r="D21" s="22"/>
      <c r="E21" s="9">
        <v>70</v>
      </c>
      <c r="F21" s="22">
        <f t="shared" si="0"/>
        <v>5250</v>
      </c>
      <c r="G21" s="22"/>
      <c r="H21" s="22">
        <f>H20</f>
        <v>737</v>
      </c>
      <c r="I21" s="22">
        <f t="shared" si="1"/>
        <v>417.89000000000033</v>
      </c>
      <c r="J21" s="9"/>
    </row>
    <row r="22" spans="1:16" ht="15" customHeight="1">
      <c r="A22" s="20" t="s">
        <v>49</v>
      </c>
      <c r="B22" s="9">
        <v>11532</v>
      </c>
      <c r="C22" s="9">
        <v>5</v>
      </c>
      <c r="D22" s="22"/>
      <c r="E22" s="9">
        <v>112</v>
      </c>
      <c r="F22" s="22">
        <f t="shared" si="0"/>
        <v>8400</v>
      </c>
      <c r="G22" s="22"/>
      <c r="H22" s="22">
        <f>H21</f>
        <v>737</v>
      </c>
      <c r="I22" s="22">
        <f t="shared" si="1"/>
        <v>3567.8900000000003</v>
      </c>
      <c r="J22" s="9"/>
    </row>
    <row r="23" spans="1:16" ht="15" customHeight="1">
      <c r="A23" s="20" t="s">
        <v>50</v>
      </c>
      <c r="B23" s="13" t="s">
        <v>51</v>
      </c>
      <c r="C23" s="9">
        <v>5</v>
      </c>
      <c r="D23" s="22"/>
      <c r="E23" s="9">
        <v>11</v>
      </c>
      <c r="F23" s="22">
        <f t="shared" si="0"/>
        <v>825</v>
      </c>
      <c r="G23" s="22"/>
      <c r="H23" s="22">
        <f>H22</f>
        <v>737</v>
      </c>
      <c r="I23" s="22">
        <f t="shared" si="1"/>
        <v>-4007.1099999999997</v>
      </c>
      <c r="J23" s="9"/>
    </row>
    <row r="24" spans="1:16" ht="15" customHeight="1">
      <c r="A24" s="27" t="s">
        <v>52</v>
      </c>
      <c r="B24" s="26">
        <v>23651</v>
      </c>
      <c r="C24" s="24">
        <v>6</v>
      </c>
      <c r="D24" s="23">
        <v>6000</v>
      </c>
      <c r="E24" s="24"/>
      <c r="F24" s="23">
        <f t="shared" si="0"/>
        <v>6000</v>
      </c>
      <c r="G24" s="23">
        <v>7519</v>
      </c>
      <c r="H24" s="23">
        <f>G24/4</f>
        <v>1879.75</v>
      </c>
      <c r="I24" s="23">
        <f t="shared" si="1"/>
        <v>2310.6400000000003</v>
      </c>
      <c r="J24" s="24" t="s">
        <v>17</v>
      </c>
      <c r="K24" s="66" t="s">
        <v>53</v>
      </c>
    </row>
    <row r="25" spans="1:16" ht="15" customHeight="1">
      <c r="A25" s="20" t="s">
        <v>54</v>
      </c>
      <c r="B25" s="13">
        <v>11408</v>
      </c>
      <c r="C25" s="9">
        <v>6</v>
      </c>
      <c r="D25" s="22"/>
      <c r="E25" s="9">
        <v>45</v>
      </c>
      <c r="F25" s="22">
        <f t="shared" si="0"/>
        <v>3375</v>
      </c>
      <c r="G25" s="22"/>
      <c r="H25" s="22">
        <f>H24</f>
        <v>1879.75</v>
      </c>
      <c r="I25" s="22">
        <f t="shared" si="1"/>
        <v>-314.35999999999967</v>
      </c>
      <c r="J25" s="9"/>
    </row>
    <row r="26" spans="1:16" ht="15" customHeight="1">
      <c r="A26" s="20" t="s">
        <v>55</v>
      </c>
      <c r="B26" s="13" t="s">
        <v>56</v>
      </c>
      <c r="C26" s="9">
        <v>6</v>
      </c>
      <c r="D26" s="22"/>
      <c r="E26" s="9">
        <v>62</v>
      </c>
      <c r="F26" s="22">
        <f t="shared" si="0"/>
        <v>4650</v>
      </c>
      <c r="G26" s="22"/>
      <c r="H26" s="22">
        <f>H25</f>
        <v>1879.75</v>
      </c>
      <c r="I26" s="22">
        <f t="shared" si="1"/>
        <v>960.64000000000033</v>
      </c>
      <c r="J26" s="9"/>
      <c r="P26" s="54"/>
    </row>
    <row r="27" spans="1:16" ht="15" customHeight="1">
      <c r="A27" s="20" t="s">
        <v>57</v>
      </c>
      <c r="B27" s="9">
        <v>28344</v>
      </c>
      <c r="C27" s="9">
        <v>6</v>
      </c>
      <c r="D27" s="22"/>
      <c r="E27" s="9">
        <v>43</v>
      </c>
      <c r="F27" s="22">
        <f t="shared" si="0"/>
        <v>3225</v>
      </c>
      <c r="G27" s="22"/>
      <c r="H27" s="22">
        <f>H26</f>
        <v>1879.75</v>
      </c>
      <c r="I27" s="22">
        <f t="shared" si="1"/>
        <v>-464.35999999999967</v>
      </c>
      <c r="J27" s="9"/>
      <c r="P27" s="54"/>
    </row>
    <row r="28" spans="1:16" ht="15" customHeight="1">
      <c r="A28" s="27" t="s">
        <v>58</v>
      </c>
      <c r="B28" s="26">
        <v>27211</v>
      </c>
      <c r="C28" s="24">
        <v>7</v>
      </c>
      <c r="D28" s="23">
        <v>6000</v>
      </c>
      <c r="E28" s="24"/>
      <c r="F28" s="23">
        <f t="shared" si="0"/>
        <v>6000</v>
      </c>
      <c r="G28" s="23">
        <v>3616</v>
      </c>
      <c r="H28" s="23">
        <f>G28/4</f>
        <v>904</v>
      </c>
      <c r="I28" s="23">
        <f t="shared" si="1"/>
        <v>1334.8900000000003</v>
      </c>
      <c r="J28" s="24" t="s">
        <v>17</v>
      </c>
      <c r="K28" s="66" t="s">
        <v>59</v>
      </c>
      <c r="P28" s="54"/>
    </row>
    <row r="29" spans="1:16" ht="15" customHeight="1">
      <c r="A29" s="20" t="s">
        <v>60</v>
      </c>
      <c r="B29" s="9">
        <v>28212</v>
      </c>
      <c r="C29" s="9">
        <v>7</v>
      </c>
      <c r="D29" s="22"/>
      <c r="E29" s="9">
        <v>59</v>
      </c>
      <c r="F29" s="22">
        <f t="shared" si="0"/>
        <v>4425</v>
      </c>
      <c r="G29" s="22"/>
      <c r="H29" s="22">
        <f>H28</f>
        <v>904</v>
      </c>
      <c r="I29" s="22">
        <f t="shared" si="1"/>
        <v>-240.10999999999967</v>
      </c>
      <c r="J29" s="9"/>
      <c r="P29" s="54"/>
    </row>
    <row r="30" spans="1:16" ht="15" customHeight="1">
      <c r="A30" s="21" t="s">
        <v>61</v>
      </c>
      <c r="B30" s="13" t="s">
        <v>62</v>
      </c>
      <c r="C30" s="9">
        <v>7</v>
      </c>
      <c r="D30" s="22"/>
      <c r="E30" s="9">
        <v>74</v>
      </c>
      <c r="F30" s="22">
        <f t="shared" si="0"/>
        <v>5550</v>
      </c>
      <c r="G30" s="22"/>
      <c r="H30" s="22">
        <f>H29</f>
        <v>904</v>
      </c>
      <c r="I30" s="22">
        <f t="shared" si="1"/>
        <v>884.89000000000033</v>
      </c>
      <c r="J30" s="9"/>
      <c r="P30" s="54"/>
    </row>
    <row r="31" spans="1:16" ht="15" customHeight="1">
      <c r="A31" s="20" t="s">
        <v>63</v>
      </c>
      <c r="B31" s="13">
        <v>37257</v>
      </c>
      <c r="C31" s="9">
        <v>7</v>
      </c>
      <c r="D31" s="22"/>
      <c r="E31" s="9">
        <v>17</v>
      </c>
      <c r="F31" s="22">
        <f t="shared" si="0"/>
        <v>1275</v>
      </c>
      <c r="G31" s="22"/>
      <c r="H31" s="22">
        <f>H30</f>
        <v>904</v>
      </c>
      <c r="I31" s="22">
        <f t="shared" si="1"/>
        <v>-3390.1099999999997</v>
      </c>
      <c r="J31" s="9"/>
      <c r="P31" s="54"/>
    </row>
    <row r="32" spans="1:16" ht="15" customHeight="1">
      <c r="A32" s="27" t="s">
        <v>64</v>
      </c>
      <c r="B32" s="26">
        <v>11521</v>
      </c>
      <c r="C32" s="24">
        <v>8</v>
      </c>
      <c r="D32" s="23">
        <v>6000</v>
      </c>
      <c r="E32" s="24"/>
      <c r="F32" s="23">
        <f t="shared" si="0"/>
        <v>6000</v>
      </c>
      <c r="G32" s="23">
        <v>3290</v>
      </c>
      <c r="H32" s="23">
        <f>G32/4</f>
        <v>822.5</v>
      </c>
      <c r="I32" s="23">
        <f t="shared" si="1"/>
        <v>1253.3900000000003</v>
      </c>
      <c r="J32" s="24" t="s">
        <v>17</v>
      </c>
      <c r="K32" s="66" t="s">
        <v>65</v>
      </c>
      <c r="P32" s="54"/>
    </row>
    <row r="33" spans="1:16" ht="15" customHeight="1">
      <c r="A33" s="21" t="s">
        <v>66</v>
      </c>
      <c r="B33" s="13" t="s">
        <v>67</v>
      </c>
      <c r="C33" s="9">
        <v>8</v>
      </c>
      <c r="D33" s="22"/>
      <c r="E33" s="9">
        <v>66</v>
      </c>
      <c r="F33" s="22">
        <f t="shared" si="0"/>
        <v>4950</v>
      </c>
      <c r="G33" s="22"/>
      <c r="H33" s="22">
        <f>H32</f>
        <v>822.5</v>
      </c>
      <c r="I33" s="22">
        <f t="shared" si="1"/>
        <v>203.39000000000033</v>
      </c>
      <c r="J33" s="9"/>
      <c r="P33" s="54"/>
    </row>
    <row r="34" spans="1:16" ht="15" customHeight="1">
      <c r="A34" s="20" t="s">
        <v>68</v>
      </c>
      <c r="B34" s="13">
        <v>11340</v>
      </c>
      <c r="C34" s="9">
        <v>8</v>
      </c>
      <c r="D34" s="22"/>
      <c r="E34" s="9">
        <v>72</v>
      </c>
      <c r="F34" s="22">
        <f t="shared" si="0"/>
        <v>5400</v>
      </c>
      <c r="G34" s="22"/>
      <c r="H34" s="22">
        <f>H33</f>
        <v>822.5</v>
      </c>
      <c r="I34" s="22">
        <f t="shared" si="1"/>
        <v>653.39000000000033</v>
      </c>
      <c r="J34" s="9"/>
      <c r="P34" s="54"/>
    </row>
    <row r="35" spans="1:16" ht="15" customHeight="1">
      <c r="A35" s="20" t="s">
        <v>69</v>
      </c>
      <c r="B35" s="13" t="s">
        <v>70</v>
      </c>
      <c r="C35" s="9">
        <v>8</v>
      </c>
      <c r="D35" s="22"/>
      <c r="E35" s="9">
        <v>25</v>
      </c>
      <c r="F35" s="22">
        <f t="shared" si="0"/>
        <v>1875</v>
      </c>
      <c r="G35" s="22"/>
      <c r="H35" s="22">
        <f>H34</f>
        <v>822.5</v>
      </c>
      <c r="I35" s="22">
        <f t="shared" si="1"/>
        <v>-2871.6099999999997</v>
      </c>
      <c r="J35" s="9"/>
      <c r="P35" s="54"/>
    </row>
    <row r="36" spans="1:16" ht="15.75" customHeight="1">
      <c r="A36" s="48" t="s">
        <v>71</v>
      </c>
      <c r="B36" s="26" t="s">
        <v>72</v>
      </c>
      <c r="C36" s="29">
        <v>9</v>
      </c>
      <c r="D36" s="23">
        <v>6000</v>
      </c>
      <c r="E36" s="29"/>
      <c r="F36" s="23">
        <f t="shared" ref="F36:F43" si="2">(E36*75)+D36</f>
        <v>6000</v>
      </c>
      <c r="G36" s="28">
        <v>640</v>
      </c>
      <c r="H36" s="23">
        <f>G36/4</f>
        <v>160</v>
      </c>
      <c r="I36" s="23">
        <f t="shared" si="1"/>
        <v>590.89000000000033</v>
      </c>
      <c r="J36" s="24" t="s">
        <v>17</v>
      </c>
      <c r="K36" s="66" t="s">
        <v>73</v>
      </c>
      <c r="P36" s="54"/>
    </row>
    <row r="37" spans="1:16" ht="15" customHeight="1">
      <c r="A37" s="9" t="s">
        <v>74</v>
      </c>
      <c r="B37" s="13" t="s">
        <v>75</v>
      </c>
      <c r="C37" s="9">
        <v>9</v>
      </c>
      <c r="D37" s="22"/>
      <c r="E37" s="9">
        <v>96</v>
      </c>
      <c r="F37" s="22">
        <f t="shared" si="2"/>
        <v>7200</v>
      </c>
      <c r="G37" s="22"/>
      <c r="H37" s="22">
        <f>H36</f>
        <v>160</v>
      </c>
      <c r="I37" s="22">
        <f t="shared" si="1"/>
        <v>1790.8900000000003</v>
      </c>
      <c r="J37" s="9"/>
      <c r="P37" s="76"/>
    </row>
    <row r="38" spans="1:16" ht="14.5">
      <c r="A38" s="20" t="s">
        <v>76</v>
      </c>
      <c r="B38" s="9">
        <v>11276</v>
      </c>
      <c r="C38" s="9">
        <v>9</v>
      </c>
      <c r="D38" s="22"/>
      <c r="E38" s="9">
        <v>100</v>
      </c>
      <c r="F38" s="22">
        <f t="shared" si="2"/>
        <v>7500</v>
      </c>
      <c r="G38" s="22"/>
      <c r="H38" s="22">
        <f>H37</f>
        <v>160</v>
      </c>
      <c r="I38" s="22">
        <f t="shared" si="1"/>
        <v>2090.8900000000003</v>
      </c>
      <c r="J38" s="9"/>
      <c r="P38" s="76"/>
    </row>
    <row r="39" spans="1:16" ht="14.5">
      <c r="A39" s="20" t="s">
        <v>77</v>
      </c>
      <c r="B39" s="13" t="s">
        <v>78</v>
      </c>
      <c r="C39" s="9">
        <v>9</v>
      </c>
      <c r="D39" s="22"/>
      <c r="E39" s="9">
        <v>3</v>
      </c>
      <c r="F39" s="22">
        <f t="shared" si="2"/>
        <v>225</v>
      </c>
      <c r="G39" s="22"/>
      <c r="H39" s="22">
        <f>H38</f>
        <v>160</v>
      </c>
      <c r="I39" s="22">
        <f t="shared" si="1"/>
        <v>-5184.1099999999997</v>
      </c>
      <c r="J39" s="9"/>
      <c r="P39" s="76"/>
    </row>
    <row r="40" spans="1:16" ht="15" customHeight="1">
      <c r="A40" s="25" t="s">
        <v>79</v>
      </c>
      <c r="B40" s="24">
        <v>11482</v>
      </c>
      <c r="C40" s="24">
        <v>10</v>
      </c>
      <c r="D40" s="23">
        <v>6000</v>
      </c>
      <c r="E40" s="24"/>
      <c r="F40" s="23">
        <f t="shared" si="2"/>
        <v>6000</v>
      </c>
      <c r="G40" s="23">
        <v>3053</v>
      </c>
      <c r="H40" s="23">
        <f>G40/4</f>
        <v>763.25</v>
      </c>
      <c r="I40" s="23">
        <f t="shared" si="1"/>
        <v>1194.1400000000003</v>
      </c>
      <c r="J40" s="24" t="s">
        <v>17</v>
      </c>
      <c r="K40" s="66" t="s">
        <v>80</v>
      </c>
    </row>
    <row r="41" spans="1:16" ht="15" customHeight="1">
      <c r="A41" s="20" t="s">
        <v>81</v>
      </c>
      <c r="B41" s="13" t="s">
        <v>82</v>
      </c>
      <c r="C41" s="9">
        <v>10</v>
      </c>
      <c r="D41" s="22"/>
      <c r="E41" s="9">
        <v>93</v>
      </c>
      <c r="F41" s="22">
        <f t="shared" si="2"/>
        <v>6975</v>
      </c>
      <c r="G41" s="22"/>
      <c r="H41" s="22">
        <f>H40</f>
        <v>763.25</v>
      </c>
      <c r="I41" s="22">
        <f t="shared" si="1"/>
        <v>2169.1400000000003</v>
      </c>
      <c r="J41" s="9"/>
    </row>
    <row r="42" spans="1:16" ht="15" customHeight="1">
      <c r="A42" s="20" t="s">
        <v>83</v>
      </c>
      <c r="B42" s="13">
        <v>29197</v>
      </c>
      <c r="C42" s="9">
        <v>10</v>
      </c>
      <c r="D42" s="22"/>
      <c r="E42" s="9">
        <v>92</v>
      </c>
      <c r="F42" s="22">
        <f t="shared" si="2"/>
        <v>6900</v>
      </c>
      <c r="G42" s="22"/>
      <c r="H42" s="22">
        <f>H41</f>
        <v>763.25</v>
      </c>
      <c r="I42" s="22">
        <f t="shared" si="1"/>
        <v>2094.1400000000003</v>
      </c>
      <c r="J42" s="9"/>
    </row>
    <row r="43" spans="1:16" ht="15" customHeight="1">
      <c r="A43" s="20" t="s">
        <v>84</v>
      </c>
      <c r="B43" s="9">
        <v>11414</v>
      </c>
      <c r="C43" s="9">
        <v>10</v>
      </c>
      <c r="D43" s="22"/>
      <c r="E43" s="9">
        <v>16</v>
      </c>
      <c r="F43" s="22">
        <f t="shared" si="2"/>
        <v>1200</v>
      </c>
      <c r="G43" s="22"/>
      <c r="H43" s="22">
        <f>H42</f>
        <v>763.25</v>
      </c>
      <c r="I43" s="22">
        <f t="shared" si="1"/>
        <v>-3605.8599999999997</v>
      </c>
      <c r="J43" s="9"/>
    </row>
    <row r="44" spans="1:16" ht="15" customHeight="1">
      <c r="A44" s="5"/>
      <c r="B44" s="5"/>
      <c r="C44" s="5"/>
      <c r="D44" s="6"/>
      <c r="E44" s="5"/>
      <c r="F44" s="6">
        <f>SUM(F4:F43)</f>
        <v>183900</v>
      </c>
      <c r="G44" s="6"/>
      <c r="H44" s="6">
        <f>SUM(H4:H43)</f>
        <v>38864.400000000001</v>
      </c>
      <c r="I44" s="6">
        <f>F44+H44</f>
        <v>222764.4</v>
      </c>
      <c r="J44" s="6"/>
      <c r="K44" s="3"/>
    </row>
    <row r="45" spans="1:16" ht="15" customHeight="1">
      <c r="A45" s="5"/>
      <c r="B45" s="5"/>
      <c r="C45" s="5"/>
      <c r="D45" s="6"/>
      <c r="E45" s="5"/>
      <c r="F45" s="6"/>
      <c r="G45" s="6"/>
      <c r="H45" s="8" t="s">
        <v>85</v>
      </c>
      <c r="I45" s="6">
        <f>I44/(COUNTIF(A4:A43,"*"))</f>
        <v>5569.11</v>
      </c>
      <c r="J45" s="5"/>
    </row>
  </sheetData>
  <autoFilter ref="A3:J45" xr:uid="{6F474B58-787A-4D45-B02F-A5A27401A210}">
    <sortState xmlns:xlrd2="http://schemas.microsoft.com/office/spreadsheetml/2017/richdata2" ref="A4:J45">
      <sortCondition ref="C3:C45"/>
    </sortState>
  </autoFilter>
  <conditionalFormatting sqref="I4:I43">
    <cfRule type="cellIs" dxfId="5" priority="1" operator="lessThan">
      <formula>0</formula>
    </cfRule>
  </conditionalFormatting>
  <hyperlinks>
    <hyperlink ref="K40" r:id="rId1" display="herrjun@uppsalahk.se; " xr:uid="{55816796-0F93-4AFA-91CE-F090EC132587}"/>
    <hyperlink ref="K36" r:id="rId2" xr:uid="{096C174A-D4CF-4901-967F-8871ADC0B34A}"/>
    <hyperlink ref="K32" r:id="rId3" xr:uid="{E8F0820E-10F1-4950-B55D-0460BE6C487B}"/>
    <hyperlink ref="K28" r:id="rId4" xr:uid="{0DEC2F06-C47B-4AF1-80EB-901F117D0B5B}"/>
    <hyperlink ref="K24" r:id="rId5" xr:uid="{FD7C2CAE-E41F-43C6-8248-04C3AC039172}"/>
    <hyperlink ref="K20" r:id="rId6" xr:uid="{4D61D598-5F34-4BFE-BD84-A87B3923044A}"/>
    <hyperlink ref="K16" r:id="rId7" xr:uid="{90E33E08-ED96-441D-A172-CCDD907FB813}"/>
    <hyperlink ref="K12" r:id="rId8" xr:uid="{CEE31794-0425-4ADA-98E9-2EB632FC0DC9}"/>
    <hyperlink ref="K8" r:id="rId9" xr:uid="{310F7CEB-3226-4688-8470-B2C1C31F76EE}"/>
    <hyperlink ref="K4" r:id="rId10" xr:uid="{A4A03438-5CAA-463E-B9D6-E68DEAEF8B05}"/>
  </hyperlinks>
  <pageMargins left="0.7" right="0.7" top="0.75" bottom="0.75" header="0.3" footer="0.3"/>
  <pageSetup paperSize="9" scale="88" orientation="landscape" horizontalDpi="360" verticalDpi="36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zoomScale="80" zoomScaleNormal="80" workbookViewId="0">
      <selection activeCell="H22" sqref="H22"/>
    </sheetView>
  </sheetViews>
  <sheetFormatPr defaultColWidth="8.81640625" defaultRowHeight="15" customHeight="1"/>
  <cols>
    <col min="1" max="1" width="25.26953125" style="2" customWidth="1"/>
    <col min="2" max="2" width="14.81640625" style="2" bestFit="1" customWidth="1"/>
    <col min="3" max="3" width="9" style="2" bestFit="1" customWidth="1"/>
    <col min="4" max="4" width="10" style="3" bestFit="1" customWidth="1"/>
    <col min="5" max="5" width="11.453125" style="2" customWidth="1"/>
    <col min="6" max="6" width="10.81640625" style="3" bestFit="1" customWidth="1"/>
    <col min="7" max="7" width="11.26953125" style="3" customWidth="1"/>
    <col min="8" max="8" width="13" style="3" customWidth="1"/>
    <col min="9" max="9" width="11.7265625" style="3" bestFit="1" customWidth="1"/>
    <col min="10" max="10" width="35.1796875" style="2" bestFit="1" customWidth="1"/>
    <col min="11" max="11" width="9.453125" style="2" bestFit="1" customWidth="1"/>
    <col min="12" max="12" width="9" style="2" bestFit="1" customWidth="1"/>
    <col min="13" max="14" width="8.81640625" style="2"/>
    <col min="15" max="15" width="9" style="2" bestFit="1" customWidth="1"/>
    <col min="16" max="16" width="128" style="2" customWidth="1"/>
    <col min="17" max="17" width="9" style="2" bestFit="1" customWidth="1"/>
    <col min="18" max="18" width="10.81640625" style="2" bestFit="1" customWidth="1"/>
    <col min="19" max="16384" width="8.81640625" style="2"/>
  </cols>
  <sheetData>
    <row r="1" spans="1:18" ht="31">
      <c r="A1" s="7" t="s">
        <v>86</v>
      </c>
      <c r="J1" s="10"/>
      <c r="P1" s="56" t="s">
        <v>87</v>
      </c>
    </row>
    <row r="2" spans="1:18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8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8" ht="15" customHeight="1">
      <c r="A4" s="25" t="s">
        <v>30</v>
      </c>
      <c r="B4" s="26" t="s">
        <v>88</v>
      </c>
      <c r="C4" s="24">
        <v>1</v>
      </c>
      <c r="D4" s="23">
        <v>6000</v>
      </c>
      <c r="E4" s="24">
        <v>0</v>
      </c>
      <c r="F4" s="23">
        <f t="shared" ref="F4:F35" si="0">(E4*75)+D4</f>
        <v>6000</v>
      </c>
      <c r="G4" s="23">
        <v>5510</v>
      </c>
      <c r="H4" s="23">
        <f>G4/4</f>
        <v>1377.5</v>
      </c>
      <c r="I4" s="23">
        <f t="shared" ref="I4:I43" si="1">F4+H4-$I$45</f>
        <v>2614.1999999999998</v>
      </c>
      <c r="J4" s="24"/>
      <c r="K4" s="57"/>
      <c r="N4" s="11"/>
      <c r="O4" s="11"/>
      <c r="P4" s="11"/>
      <c r="Q4" s="11"/>
      <c r="R4" s="11"/>
    </row>
    <row r="5" spans="1:18" ht="15" customHeight="1">
      <c r="A5" s="45" t="s">
        <v>22</v>
      </c>
      <c r="B5" s="9">
        <v>3660</v>
      </c>
      <c r="C5" s="9">
        <v>1</v>
      </c>
      <c r="D5" s="22"/>
      <c r="E5" s="9">
        <v>38</v>
      </c>
      <c r="F5" s="22">
        <f>(E5*75)+D5</f>
        <v>2850</v>
      </c>
      <c r="G5" s="22"/>
      <c r="H5" s="22">
        <f>H4</f>
        <v>1377.5</v>
      </c>
      <c r="I5" s="22">
        <f t="shared" si="1"/>
        <v>-535.80000000000018</v>
      </c>
      <c r="J5" s="44"/>
    </row>
    <row r="6" spans="1:18" ht="15" customHeight="1">
      <c r="A6" s="21" t="s">
        <v>36</v>
      </c>
      <c r="B6" s="13" t="s">
        <v>89</v>
      </c>
      <c r="C6" s="9">
        <v>1</v>
      </c>
      <c r="D6" s="22"/>
      <c r="E6" s="9">
        <v>39</v>
      </c>
      <c r="F6" s="22">
        <f>(E6*75)+D6</f>
        <v>2925</v>
      </c>
      <c r="G6" s="22"/>
      <c r="H6" s="22">
        <f>H5</f>
        <v>1377.5</v>
      </c>
      <c r="I6" s="22">
        <f t="shared" si="1"/>
        <v>-460.80000000000018</v>
      </c>
      <c r="J6" s="9"/>
    </row>
    <row r="7" spans="1:18" ht="15" customHeight="1">
      <c r="A7" s="21" t="s">
        <v>90</v>
      </c>
      <c r="B7" s="9">
        <v>11467</v>
      </c>
      <c r="C7" s="9">
        <v>1</v>
      </c>
      <c r="D7" s="22"/>
      <c r="E7" s="9">
        <v>18</v>
      </c>
      <c r="F7" s="22">
        <f t="shared" si="0"/>
        <v>1350</v>
      </c>
      <c r="G7" s="22"/>
      <c r="H7" s="22">
        <f>H6</f>
        <v>1377.5</v>
      </c>
      <c r="I7" s="22">
        <f t="shared" si="1"/>
        <v>-2035.8000000000002</v>
      </c>
      <c r="J7" s="9"/>
    </row>
    <row r="8" spans="1:18" ht="15" customHeight="1">
      <c r="A8" s="25" t="s">
        <v>91</v>
      </c>
      <c r="B8" s="26" t="s">
        <v>92</v>
      </c>
      <c r="C8" s="24">
        <v>2</v>
      </c>
      <c r="D8" s="23">
        <v>6000</v>
      </c>
      <c r="E8" s="24">
        <v>0</v>
      </c>
      <c r="F8" s="23">
        <f t="shared" si="0"/>
        <v>6000</v>
      </c>
      <c r="G8" s="23">
        <v>6456</v>
      </c>
      <c r="H8" s="23">
        <f>G8/4</f>
        <v>1614</v>
      </c>
      <c r="I8" s="23">
        <f t="shared" si="1"/>
        <v>2850.7</v>
      </c>
      <c r="J8" s="24"/>
      <c r="K8" s="57"/>
    </row>
    <row r="9" spans="1:18" ht="15" customHeight="1">
      <c r="A9" s="9" t="s">
        <v>93</v>
      </c>
      <c r="B9" s="13" t="s">
        <v>94</v>
      </c>
      <c r="C9" s="9">
        <v>2</v>
      </c>
      <c r="D9" s="22"/>
      <c r="E9" s="9">
        <v>41</v>
      </c>
      <c r="F9" s="22">
        <f t="shared" si="0"/>
        <v>3075</v>
      </c>
      <c r="G9" s="22"/>
      <c r="H9" s="22">
        <f>H8</f>
        <v>1614</v>
      </c>
      <c r="I9" s="22">
        <f t="shared" si="1"/>
        <v>-74.300000000000182</v>
      </c>
      <c r="J9" s="44"/>
    </row>
    <row r="10" spans="1:18" ht="15" customHeight="1">
      <c r="A10" s="21" t="s">
        <v>95</v>
      </c>
      <c r="B10" s="9">
        <v>11509</v>
      </c>
      <c r="C10" s="9">
        <v>2</v>
      </c>
      <c r="D10" s="22"/>
      <c r="E10" s="9">
        <v>45</v>
      </c>
      <c r="F10" s="22">
        <f t="shared" si="0"/>
        <v>3375</v>
      </c>
      <c r="G10" s="22"/>
      <c r="H10" s="22">
        <f>H9</f>
        <v>1614</v>
      </c>
      <c r="I10" s="22">
        <f t="shared" si="1"/>
        <v>225.69999999999982</v>
      </c>
      <c r="J10" s="9"/>
    </row>
    <row r="11" spans="1:18" ht="15" customHeight="1">
      <c r="A11" s="9" t="s">
        <v>23</v>
      </c>
      <c r="B11" s="13" t="s">
        <v>96</v>
      </c>
      <c r="C11" s="9">
        <v>2</v>
      </c>
      <c r="D11" s="22"/>
      <c r="E11" s="9">
        <v>30</v>
      </c>
      <c r="F11" s="22">
        <f t="shared" si="0"/>
        <v>2250</v>
      </c>
      <c r="G11" s="22"/>
      <c r="H11" s="22">
        <f>H10</f>
        <v>1614</v>
      </c>
      <c r="I11" s="22">
        <f t="shared" si="1"/>
        <v>-899.30000000000018</v>
      </c>
      <c r="J11" s="44"/>
      <c r="P11" s="49"/>
    </row>
    <row r="12" spans="1:18" ht="15" customHeight="1">
      <c r="A12" s="24" t="s">
        <v>97</v>
      </c>
      <c r="B12" s="26" t="s">
        <v>98</v>
      </c>
      <c r="C12" s="24">
        <v>3</v>
      </c>
      <c r="D12" s="23">
        <v>6000</v>
      </c>
      <c r="E12" s="24">
        <v>0</v>
      </c>
      <c r="F12" s="23">
        <f t="shared" si="0"/>
        <v>6000</v>
      </c>
      <c r="G12" s="23">
        <v>4805</v>
      </c>
      <c r="H12" s="23">
        <f>G12/4</f>
        <v>1201.25</v>
      </c>
      <c r="I12" s="23">
        <f t="shared" si="1"/>
        <v>2437.9499999999998</v>
      </c>
      <c r="J12" s="24"/>
      <c r="K12" s="57"/>
      <c r="P12" s="50" t="s">
        <v>99</v>
      </c>
    </row>
    <row r="13" spans="1:18" ht="15" customHeight="1">
      <c r="A13" s="21" t="s">
        <v>74</v>
      </c>
      <c r="B13" s="13" t="s">
        <v>75</v>
      </c>
      <c r="C13" s="9">
        <v>3</v>
      </c>
      <c r="D13" s="22"/>
      <c r="E13" s="9">
        <v>52</v>
      </c>
      <c r="F13" s="22">
        <f t="shared" si="0"/>
        <v>3900</v>
      </c>
      <c r="G13" s="22"/>
      <c r="H13" s="22">
        <f>H12</f>
        <v>1201.25</v>
      </c>
      <c r="I13" s="22">
        <f t="shared" si="1"/>
        <v>337.94999999999982</v>
      </c>
      <c r="J13" s="9"/>
      <c r="P13" s="51"/>
    </row>
    <row r="14" spans="1:18" ht="15" customHeight="1">
      <c r="A14" s="21" t="s">
        <v>42</v>
      </c>
      <c r="B14" s="13" t="s">
        <v>43</v>
      </c>
      <c r="C14" s="9">
        <v>3</v>
      </c>
      <c r="D14" s="22"/>
      <c r="E14" s="9">
        <v>54</v>
      </c>
      <c r="F14" s="22">
        <f t="shared" si="0"/>
        <v>4050</v>
      </c>
      <c r="G14" s="22"/>
      <c r="H14" s="22">
        <f>H13</f>
        <v>1201.25</v>
      </c>
      <c r="I14" s="22">
        <f t="shared" si="1"/>
        <v>487.94999999999982</v>
      </c>
      <c r="J14" s="44"/>
      <c r="P14" s="50" t="s">
        <v>100</v>
      </c>
    </row>
    <row r="15" spans="1:18" ht="15" customHeight="1">
      <c r="A15" s="21" t="s">
        <v>101</v>
      </c>
      <c r="B15" s="9">
        <v>2167</v>
      </c>
      <c r="C15" s="9">
        <v>3</v>
      </c>
      <c r="D15" s="22"/>
      <c r="E15" s="9">
        <v>33</v>
      </c>
      <c r="F15" s="22">
        <f t="shared" si="0"/>
        <v>2475</v>
      </c>
      <c r="G15" s="22"/>
      <c r="H15" s="22">
        <f>H14</f>
        <v>1201.25</v>
      </c>
      <c r="I15" s="22">
        <f t="shared" si="1"/>
        <v>-1087.0500000000002</v>
      </c>
      <c r="J15" s="44"/>
      <c r="P15" s="50" t="s">
        <v>102</v>
      </c>
    </row>
    <row r="16" spans="1:18" ht="15" customHeight="1">
      <c r="A16" s="25" t="s">
        <v>57</v>
      </c>
      <c r="B16" s="26" t="s">
        <v>103</v>
      </c>
      <c r="C16" s="24">
        <v>4</v>
      </c>
      <c r="D16" s="23">
        <v>6000</v>
      </c>
      <c r="E16" s="24">
        <v>0</v>
      </c>
      <c r="F16" s="23">
        <f t="shared" si="0"/>
        <v>6000</v>
      </c>
      <c r="G16" s="23">
        <v>541</v>
      </c>
      <c r="H16" s="23">
        <f>G16/4</f>
        <v>135.25</v>
      </c>
      <c r="I16" s="23">
        <f t="shared" si="1"/>
        <v>1371.9499999999998</v>
      </c>
      <c r="J16" s="24"/>
      <c r="K16" s="57"/>
      <c r="P16" s="51"/>
    </row>
    <row r="17" spans="1:16" ht="15" customHeight="1">
      <c r="A17" s="21" t="s">
        <v>40</v>
      </c>
      <c r="B17" s="9">
        <v>23792</v>
      </c>
      <c r="C17" s="47">
        <v>4</v>
      </c>
      <c r="D17" s="22"/>
      <c r="E17" s="9">
        <v>5</v>
      </c>
      <c r="F17" s="22">
        <f t="shared" si="0"/>
        <v>375</v>
      </c>
      <c r="G17" s="22"/>
      <c r="H17" s="22">
        <f>H16</f>
        <v>135.25</v>
      </c>
      <c r="I17" s="22">
        <f t="shared" si="1"/>
        <v>-4253.05</v>
      </c>
      <c r="J17" s="9"/>
      <c r="P17" s="52" t="s">
        <v>104</v>
      </c>
    </row>
    <row r="18" spans="1:16" ht="15" customHeight="1">
      <c r="A18" s="21" t="s">
        <v>21</v>
      </c>
      <c r="B18" s="13" t="s">
        <v>105</v>
      </c>
      <c r="C18" s="9">
        <v>4</v>
      </c>
      <c r="D18" s="22"/>
      <c r="E18" s="9">
        <v>45</v>
      </c>
      <c r="F18" s="22">
        <f t="shared" si="0"/>
        <v>3375</v>
      </c>
      <c r="G18" s="22"/>
      <c r="H18" s="22">
        <f>H17</f>
        <v>135.25</v>
      </c>
      <c r="I18" s="22">
        <f t="shared" si="1"/>
        <v>-1253.0500000000002</v>
      </c>
      <c r="J18" s="9"/>
      <c r="P18" s="51"/>
    </row>
    <row r="19" spans="1:16" ht="15" customHeight="1">
      <c r="A19" s="21" t="s">
        <v>106</v>
      </c>
      <c r="B19" s="9">
        <v>11327</v>
      </c>
      <c r="C19" s="9">
        <v>4</v>
      </c>
      <c r="D19" s="22"/>
      <c r="E19" s="9">
        <v>1</v>
      </c>
      <c r="F19" s="22">
        <f t="shared" si="0"/>
        <v>75</v>
      </c>
      <c r="G19" s="22"/>
      <c r="H19" s="22">
        <f>H18</f>
        <v>135.25</v>
      </c>
      <c r="I19" s="22">
        <f t="shared" si="1"/>
        <v>-4553.05</v>
      </c>
      <c r="J19" s="44"/>
      <c r="P19" s="50" t="s">
        <v>107</v>
      </c>
    </row>
    <row r="20" spans="1:16" ht="15" customHeight="1">
      <c r="A20" s="25" t="s">
        <v>66</v>
      </c>
      <c r="B20" s="24">
        <v>11368</v>
      </c>
      <c r="C20" s="24">
        <v>5</v>
      </c>
      <c r="D20" s="23">
        <v>6000</v>
      </c>
      <c r="E20" s="24">
        <v>0</v>
      </c>
      <c r="F20" s="23">
        <f t="shared" si="0"/>
        <v>6000</v>
      </c>
      <c r="G20" s="23">
        <v>2401</v>
      </c>
      <c r="H20" s="23">
        <f>G20/4</f>
        <v>600.25</v>
      </c>
      <c r="I20" s="23">
        <f t="shared" si="1"/>
        <v>1836.9499999999998</v>
      </c>
      <c r="J20" s="24"/>
      <c r="K20" s="57"/>
      <c r="P20" s="50" t="s">
        <v>108</v>
      </c>
    </row>
    <row r="21" spans="1:16" ht="15" customHeight="1">
      <c r="A21" s="21" t="s">
        <v>34</v>
      </c>
      <c r="B21" s="13" t="s">
        <v>35</v>
      </c>
      <c r="C21" s="9">
        <v>5</v>
      </c>
      <c r="D21" s="22"/>
      <c r="E21" s="9">
        <v>16</v>
      </c>
      <c r="F21" s="22">
        <f t="shared" si="0"/>
        <v>1200</v>
      </c>
      <c r="G21" s="22"/>
      <c r="H21" s="22">
        <f>H20</f>
        <v>600.25</v>
      </c>
      <c r="I21" s="22">
        <f t="shared" si="1"/>
        <v>-2963.05</v>
      </c>
      <c r="J21" s="9"/>
      <c r="P21" s="53"/>
    </row>
    <row r="22" spans="1:16" ht="15" customHeight="1">
      <c r="A22" s="9" t="s">
        <v>27</v>
      </c>
      <c r="B22" s="13" t="s">
        <v>109</v>
      </c>
      <c r="C22" s="9">
        <v>5</v>
      </c>
      <c r="D22" s="22"/>
      <c r="E22" s="9">
        <v>46</v>
      </c>
      <c r="F22" s="22">
        <f t="shared" si="0"/>
        <v>3450</v>
      </c>
      <c r="G22" s="22"/>
      <c r="H22" s="22">
        <f>H21</f>
        <v>600.25</v>
      </c>
      <c r="I22" s="22">
        <f t="shared" si="1"/>
        <v>-713.05000000000018</v>
      </c>
      <c r="J22" s="9"/>
    </row>
    <row r="23" spans="1:16" ht="15" customHeight="1">
      <c r="A23" s="21" t="s">
        <v>110</v>
      </c>
      <c r="B23" s="9">
        <v>1526</v>
      </c>
      <c r="C23" s="9">
        <v>5</v>
      </c>
      <c r="D23" s="22"/>
      <c r="E23" s="9">
        <v>11</v>
      </c>
      <c r="F23" s="22">
        <f t="shared" si="0"/>
        <v>825</v>
      </c>
      <c r="G23" s="22"/>
      <c r="H23" s="22">
        <f>H22</f>
        <v>600.25</v>
      </c>
      <c r="I23" s="22">
        <f t="shared" si="1"/>
        <v>-3338.05</v>
      </c>
      <c r="J23" s="9"/>
    </row>
    <row r="24" spans="1:16" ht="15" customHeight="1">
      <c r="A24" s="25" t="s">
        <v>32</v>
      </c>
      <c r="B24" s="26" t="s">
        <v>33</v>
      </c>
      <c r="C24" s="24">
        <v>6</v>
      </c>
      <c r="D24" s="23">
        <v>6000</v>
      </c>
      <c r="E24" s="24">
        <v>0</v>
      </c>
      <c r="F24" s="23">
        <f t="shared" si="0"/>
        <v>6000</v>
      </c>
      <c r="G24" s="23">
        <v>2409</v>
      </c>
      <c r="H24" s="23">
        <f>G24/4</f>
        <v>602.25</v>
      </c>
      <c r="I24" s="23">
        <f t="shared" si="1"/>
        <v>1838.9499999999998</v>
      </c>
      <c r="J24" s="24"/>
      <c r="K24" s="57"/>
    </row>
    <row r="25" spans="1:16" ht="15" customHeight="1">
      <c r="A25" s="21" t="s">
        <v>111</v>
      </c>
      <c r="B25" s="13" t="s">
        <v>112</v>
      </c>
      <c r="C25" s="9">
        <v>6</v>
      </c>
      <c r="D25" s="22"/>
      <c r="E25" s="9">
        <v>62</v>
      </c>
      <c r="F25" s="22">
        <f t="shared" si="0"/>
        <v>4650</v>
      </c>
      <c r="G25" s="22"/>
      <c r="H25" s="22">
        <f>H24</f>
        <v>602.25</v>
      </c>
      <c r="I25" s="22">
        <f t="shared" si="1"/>
        <v>488.94999999999982</v>
      </c>
      <c r="J25" s="9"/>
    </row>
    <row r="26" spans="1:16" ht="15" customHeight="1">
      <c r="A26" s="21" t="s">
        <v>113</v>
      </c>
      <c r="B26" s="13" t="s">
        <v>114</v>
      </c>
      <c r="C26" s="9">
        <v>6</v>
      </c>
      <c r="D26" s="22"/>
      <c r="E26" s="9">
        <v>73</v>
      </c>
      <c r="F26" s="22">
        <f t="shared" si="0"/>
        <v>5475</v>
      </c>
      <c r="G26" s="22"/>
      <c r="H26" s="22">
        <f t="shared" ref="H26" si="2">H25</f>
        <v>602.25</v>
      </c>
      <c r="I26" s="22">
        <f t="shared" si="1"/>
        <v>1313.9499999999998</v>
      </c>
      <c r="J26" s="9"/>
    </row>
    <row r="27" spans="1:16" ht="15" customHeight="1">
      <c r="A27" s="21" t="s">
        <v>69</v>
      </c>
      <c r="B27" s="13">
        <v>3344</v>
      </c>
      <c r="C27" s="9">
        <v>6</v>
      </c>
      <c r="D27" s="22"/>
      <c r="E27" s="9">
        <v>9</v>
      </c>
      <c r="F27" s="22">
        <f t="shared" si="0"/>
        <v>675</v>
      </c>
      <c r="G27" s="22"/>
      <c r="H27" s="22">
        <f>H26</f>
        <v>602.25</v>
      </c>
      <c r="I27" s="22">
        <f t="shared" si="1"/>
        <v>-3486.05</v>
      </c>
      <c r="J27" s="9"/>
    </row>
    <row r="28" spans="1:16" ht="15" customHeight="1">
      <c r="A28" s="25" t="s">
        <v>83</v>
      </c>
      <c r="B28" s="26" t="s">
        <v>115</v>
      </c>
      <c r="C28" s="24">
        <v>7</v>
      </c>
      <c r="D28" s="23">
        <v>6000</v>
      </c>
      <c r="E28" s="24">
        <v>0</v>
      </c>
      <c r="F28" s="23">
        <f t="shared" si="0"/>
        <v>6000</v>
      </c>
      <c r="G28" s="23">
        <v>5496</v>
      </c>
      <c r="H28" s="23">
        <f>G28/4</f>
        <v>1374</v>
      </c>
      <c r="I28" s="23">
        <f t="shared" si="1"/>
        <v>2610.6999999999998</v>
      </c>
      <c r="J28" s="24"/>
      <c r="K28" s="57"/>
    </row>
    <row r="29" spans="1:16" ht="15" customHeight="1">
      <c r="A29" s="21" t="s">
        <v>68</v>
      </c>
      <c r="B29" s="13">
        <v>11340</v>
      </c>
      <c r="C29" s="9">
        <v>7</v>
      </c>
      <c r="D29" s="22"/>
      <c r="E29" s="9">
        <v>55</v>
      </c>
      <c r="F29" s="22">
        <f t="shared" si="0"/>
        <v>4125</v>
      </c>
      <c r="G29" s="22"/>
      <c r="H29" s="22">
        <f>H28</f>
        <v>1374</v>
      </c>
      <c r="I29" s="22">
        <f t="shared" si="1"/>
        <v>735.69999999999982</v>
      </c>
      <c r="J29" s="9"/>
    </row>
    <row r="30" spans="1:16" ht="15" customHeight="1">
      <c r="A30" s="21" t="s">
        <v>28</v>
      </c>
      <c r="B30" s="9">
        <v>28899</v>
      </c>
      <c r="C30" s="9">
        <v>7</v>
      </c>
      <c r="D30" s="22"/>
      <c r="E30" s="9">
        <v>93</v>
      </c>
      <c r="F30" s="22">
        <f t="shared" si="0"/>
        <v>6975</v>
      </c>
      <c r="G30" s="22"/>
      <c r="H30" s="22">
        <f>H29</f>
        <v>1374</v>
      </c>
      <c r="I30" s="22">
        <f t="shared" si="1"/>
        <v>3585.7</v>
      </c>
      <c r="J30" s="9"/>
    </row>
    <row r="31" spans="1:16" ht="15" customHeight="1">
      <c r="A31" s="21" t="s">
        <v>116</v>
      </c>
      <c r="B31" s="13" t="s">
        <v>117</v>
      </c>
      <c r="C31" s="17">
        <v>7</v>
      </c>
      <c r="D31" s="18"/>
      <c r="E31" s="17">
        <v>32</v>
      </c>
      <c r="F31" s="22">
        <f t="shared" si="0"/>
        <v>2400</v>
      </c>
      <c r="G31" s="18"/>
      <c r="H31" s="22">
        <f>H30</f>
        <v>1374</v>
      </c>
      <c r="I31" s="22">
        <f t="shared" si="1"/>
        <v>-989.30000000000018</v>
      </c>
      <c r="J31" s="12"/>
    </row>
    <row r="32" spans="1:16" ht="15" customHeight="1">
      <c r="A32" s="25" t="s">
        <v>81</v>
      </c>
      <c r="B32" s="24">
        <v>21667</v>
      </c>
      <c r="C32" s="24">
        <v>8</v>
      </c>
      <c r="D32" s="23">
        <v>6000</v>
      </c>
      <c r="E32" s="24">
        <v>0</v>
      </c>
      <c r="F32" s="23">
        <f t="shared" si="0"/>
        <v>6000</v>
      </c>
      <c r="G32" s="23">
        <v>3840</v>
      </c>
      <c r="H32" s="23">
        <f>G32/4</f>
        <v>960</v>
      </c>
      <c r="I32" s="23">
        <f t="shared" si="1"/>
        <v>2196.6999999999998</v>
      </c>
      <c r="J32" s="24"/>
      <c r="K32" s="57"/>
    </row>
    <row r="33" spans="1:11" ht="15" customHeight="1">
      <c r="A33" s="21" t="s">
        <v>61</v>
      </c>
      <c r="B33" s="13" t="s">
        <v>62</v>
      </c>
      <c r="C33" s="9">
        <v>8</v>
      </c>
      <c r="D33" s="22"/>
      <c r="E33" s="9">
        <v>53</v>
      </c>
      <c r="F33" s="22">
        <f t="shared" si="0"/>
        <v>3975</v>
      </c>
      <c r="G33" s="22"/>
      <c r="H33" s="22">
        <f>H32</f>
        <v>960</v>
      </c>
      <c r="I33" s="22">
        <f t="shared" si="1"/>
        <v>171.69999999999982</v>
      </c>
      <c r="J33" s="9"/>
    </row>
    <row r="34" spans="1:11" ht="15" customHeight="1">
      <c r="A34" s="46" t="s">
        <v>71</v>
      </c>
      <c r="B34" s="13" t="s">
        <v>72</v>
      </c>
      <c r="C34" s="9">
        <v>8</v>
      </c>
      <c r="D34" s="22"/>
      <c r="E34" s="9">
        <v>98</v>
      </c>
      <c r="F34" s="22">
        <f t="shared" si="0"/>
        <v>7350</v>
      </c>
      <c r="G34" s="22"/>
      <c r="H34" s="22">
        <f>H33</f>
        <v>960</v>
      </c>
      <c r="I34" s="22">
        <f t="shared" si="1"/>
        <v>3546.7</v>
      </c>
      <c r="J34" s="9"/>
    </row>
    <row r="35" spans="1:11" ht="15" customHeight="1">
      <c r="A35" s="9" t="s">
        <v>118</v>
      </c>
      <c r="B35" s="9">
        <v>11489</v>
      </c>
      <c r="C35" s="9">
        <v>8</v>
      </c>
      <c r="D35" s="22"/>
      <c r="E35" s="9">
        <v>52</v>
      </c>
      <c r="F35" s="22">
        <f t="shared" si="0"/>
        <v>3900</v>
      </c>
      <c r="G35" s="22"/>
      <c r="H35" s="22">
        <f>H34</f>
        <v>960</v>
      </c>
      <c r="I35" s="22">
        <f t="shared" si="1"/>
        <v>96.699999999999818</v>
      </c>
      <c r="J35" s="9"/>
    </row>
    <row r="36" spans="1:11" ht="15" customHeight="1">
      <c r="A36" s="24" t="s">
        <v>119</v>
      </c>
      <c r="B36" s="26" t="s">
        <v>120</v>
      </c>
      <c r="C36" s="24">
        <v>9</v>
      </c>
      <c r="D36" s="23">
        <v>6000</v>
      </c>
      <c r="E36" s="24">
        <v>0</v>
      </c>
      <c r="F36" s="23">
        <f t="shared" ref="F36:F43" si="3">(E36*75)+D36</f>
        <v>6000</v>
      </c>
      <c r="G36" s="23">
        <v>2558</v>
      </c>
      <c r="H36" s="23">
        <f>G36/4</f>
        <v>639.5</v>
      </c>
      <c r="I36" s="23">
        <f t="shared" si="1"/>
        <v>1876.1999999999998</v>
      </c>
      <c r="J36" s="24"/>
      <c r="K36" s="57"/>
    </row>
    <row r="37" spans="1:11" ht="15" customHeight="1">
      <c r="A37" s="21" t="s">
        <v>63</v>
      </c>
      <c r="B37" s="13" t="s">
        <v>121</v>
      </c>
      <c r="C37" s="9">
        <v>9</v>
      </c>
      <c r="D37" s="22"/>
      <c r="E37" s="9">
        <v>63</v>
      </c>
      <c r="F37" s="22">
        <f t="shared" si="3"/>
        <v>4725</v>
      </c>
      <c r="G37" s="22"/>
      <c r="H37" s="22">
        <f>H36</f>
        <v>639.5</v>
      </c>
      <c r="I37" s="22">
        <f t="shared" si="1"/>
        <v>601.19999999999982</v>
      </c>
      <c r="J37" s="9"/>
    </row>
    <row r="38" spans="1:11" ht="15" customHeight="1">
      <c r="A38" s="21" t="s">
        <v>122</v>
      </c>
      <c r="B38" s="13">
        <v>37635</v>
      </c>
      <c r="C38" s="9">
        <v>9</v>
      </c>
      <c r="D38" s="22"/>
      <c r="E38" s="9">
        <v>60</v>
      </c>
      <c r="F38" s="22">
        <f t="shared" si="3"/>
        <v>4500</v>
      </c>
      <c r="G38" s="22"/>
      <c r="H38" s="22">
        <f>H37</f>
        <v>639.5</v>
      </c>
      <c r="I38" s="22">
        <f t="shared" si="1"/>
        <v>376.19999999999982</v>
      </c>
      <c r="J38" s="9"/>
    </row>
    <row r="39" spans="1:11" s="11" customFormat="1" ht="15" customHeight="1">
      <c r="A39" s="21" t="s">
        <v>123</v>
      </c>
      <c r="B39" s="9">
        <v>40068</v>
      </c>
      <c r="C39" s="9">
        <v>9</v>
      </c>
      <c r="D39" s="22"/>
      <c r="E39" s="9">
        <v>2</v>
      </c>
      <c r="F39" s="22">
        <f t="shared" si="3"/>
        <v>150</v>
      </c>
      <c r="G39" s="22"/>
      <c r="H39" s="22">
        <f>H38</f>
        <v>639.5</v>
      </c>
      <c r="I39" s="22">
        <f t="shared" si="1"/>
        <v>-3973.8</v>
      </c>
      <c r="J39" s="9"/>
    </row>
    <row r="40" spans="1:11" ht="15" customHeight="1">
      <c r="A40" s="24" t="s">
        <v>124</v>
      </c>
      <c r="B40" s="24">
        <v>44209</v>
      </c>
      <c r="C40" s="24">
        <v>10</v>
      </c>
      <c r="D40" s="23">
        <v>6000</v>
      </c>
      <c r="E40" s="24">
        <v>0</v>
      </c>
      <c r="F40" s="23">
        <f t="shared" si="3"/>
        <v>6000</v>
      </c>
      <c r="G40" s="23">
        <v>1266</v>
      </c>
      <c r="H40" s="23">
        <f>G40/4</f>
        <v>316.5</v>
      </c>
      <c r="I40" s="23">
        <f>F40+H40-$I$45</f>
        <v>1553.1999999999998</v>
      </c>
      <c r="J40" s="24"/>
      <c r="K40" s="57"/>
    </row>
    <row r="41" spans="1:11" ht="15" customHeight="1">
      <c r="A41" s="21" t="s">
        <v>49</v>
      </c>
      <c r="B41" s="13" t="s">
        <v>125</v>
      </c>
      <c r="C41" s="9">
        <v>10</v>
      </c>
      <c r="D41" s="22"/>
      <c r="E41" s="9">
        <v>23</v>
      </c>
      <c r="F41" s="22">
        <f t="shared" si="3"/>
        <v>1725</v>
      </c>
      <c r="G41" s="22"/>
      <c r="H41" s="22">
        <f>H40</f>
        <v>316.5</v>
      </c>
      <c r="I41" s="22">
        <f t="shared" si="1"/>
        <v>-2721.8</v>
      </c>
      <c r="J41" s="9"/>
    </row>
    <row r="42" spans="1:11" ht="15" customHeight="1">
      <c r="A42" s="21" t="s">
        <v>50</v>
      </c>
      <c r="B42" s="13" t="s">
        <v>126</v>
      </c>
      <c r="C42" s="9">
        <v>10</v>
      </c>
      <c r="D42" s="22"/>
      <c r="E42" s="9">
        <v>121</v>
      </c>
      <c r="F42" s="22">
        <f t="shared" si="3"/>
        <v>9075</v>
      </c>
      <c r="G42" s="22"/>
      <c r="H42" s="22">
        <f>H41</f>
        <v>316.5</v>
      </c>
      <c r="I42" s="22">
        <f t="shared" si="1"/>
        <v>4628.2</v>
      </c>
      <c r="J42" s="9"/>
    </row>
    <row r="43" spans="1:11" ht="15" customHeight="1">
      <c r="A43" s="21" t="s">
        <v>127</v>
      </c>
      <c r="B43" s="9">
        <v>34930</v>
      </c>
      <c r="C43" s="9">
        <v>10</v>
      </c>
      <c r="D43" s="22"/>
      <c r="E43" s="9">
        <v>0</v>
      </c>
      <c r="F43" s="22">
        <f t="shared" si="3"/>
        <v>0</v>
      </c>
      <c r="G43" s="22"/>
      <c r="H43" s="22">
        <f>H42</f>
        <v>316.5</v>
      </c>
      <c r="I43" s="22">
        <f t="shared" si="1"/>
        <v>-4446.8</v>
      </c>
      <c r="J43" s="9"/>
    </row>
    <row r="44" spans="1:11" ht="15" customHeight="1">
      <c r="A44" s="5"/>
      <c r="B44" s="5"/>
      <c r="C44" s="5"/>
      <c r="D44" s="6"/>
      <c r="E44" s="5"/>
      <c r="F44" s="6">
        <f>SUM(F4:F43)</f>
        <v>155250</v>
      </c>
      <c r="G44" s="6"/>
      <c r="H44" s="6">
        <f>SUM(H4:H43)</f>
        <v>35282</v>
      </c>
      <c r="I44" s="6">
        <f>F44+H44</f>
        <v>190532</v>
      </c>
      <c r="J44" s="6"/>
    </row>
    <row r="45" spans="1:11" ht="15" customHeight="1">
      <c r="A45" s="5"/>
      <c r="B45" s="5"/>
      <c r="C45" s="5"/>
      <c r="D45" s="6"/>
      <c r="E45" s="5"/>
      <c r="F45" s="6"/>
      <c r="G45" s="6"/>
      <c r="H45" s="8" t="s">
        <v>85</v>
      </c>
      <c r="I45" s="6">
        <f>I44/(COUNTIF(A4:A43,"*"))</f>
        <v>4763.3</v>
      </c>
      <c r="J45" s="5"/>
    </row>
  </sheetData>
  <autoFilter ref="A3:J43" xr:uid="{6F474B58-787A-4D45-B02F-A5A27401A210}">
    <sortState xmlns:xlrd2="http://schemas.microsoft.com/office/spreadsheetml/2017/richdata2" ref="A4:J45">
      <sortCondition ref="C3:C43"/>
    </sortState>
  </autoFilter>
  <sortState xmlns:xlrd2="http://schemas.microsoft.com/office/spreadsheetml/2017/richdata2" ref="A4:J43">
    <sortCondition ref="C4:C43"/>
  </sortState>
  <conditionalFormatting sqref="I4:I43">
    <cfRule type="cellIs" dxfId="4" priority="1" operator="lessThan">
      <formula>0</formula>
    </cfRule>
  </conditionalFormatting>
  <hyperlinks>
    <hyperlink ref="P17" r:id="rId1" xr:uid="{51459322-7DEA-4B51-8DD3-EB7DC178930E}"/>
  </hyperlinks>
  <pageMargins left="0.7" right="0.7" top="0.75" bottom="0.75" header="0.3" footer="0.3"/>
  <pageSetup paperSize="9" scale="88" orientation="landscape" horizontalDpi="360" verticalDpi="36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DD1F-C4EC-B840-BEDD-18C745745B24}">
  <dimension ref="A1:AC65"/>
  <sheetViews>
    <sheetView topLeftCell="A47" zoomScale="80" zoomScaleNormal="80" workbookViewId="0">
      <selection activeCell="F17" sqref="F17"/>
    </sheetView>
  </sheetViews>
  <sheetFormatPr defaultColWidth="8.81640625" defaultRowHeight="15" customHeight="1"/>
  <cols>
    <col min="1" max="1" width="27" style="2" customWidth="1"/>
    <col min="2" max="2" width="16.54296875" style="2" bestFit="1" customWidth="1"/>
    <col min="3" max="3" width="9.81640625" style="2" bestFit="1" customWidth="1"/>
    <col min="4" max="4" width="11.26953125" style="3" bestFit="1" customWidth="1"/>
    <col min="5" max="5" width="11.1796875" style="2" customWidth="1"/>
    <col min="6" max="6" width="12" style="3" bestFit="1" customWidth="1"/>
    <col min="7" max="7" width="11.26953125" style="3" customWidth="1"/>
    <col min="8" max="8" width="13" style="3" customWidth="1"/>
    <col min="9" max="9" width="16.453125" style="3" customWidth="1"/>
    <col min="10" max="10" width="35.1796875" style="2" bestFit="1" customWidth="1"/>
    <col min="11" max="11" width="64.7265625" style="2" customWidth="1"/>
    <col min="12" max="15" width="8.81640625" style="2"/>
    <col min="16" max="16" width="131.1796875" style="2" customWidth="1"/>
    <col min="17" max="27" width="8.81640625" style="2"/>
    <col min="28" max="28" width="19.7265625" style="2" customWidth="1"/>
    <col min="29" max="29" width="20.453125" style="2" customWidth="1"/>
    <col min="30" max="16384" width="8.81640625" style="2"/>
  </cols>
  <sheetData>
    <row r="1" spans="1:29" ht="31">
      <c r="A1" s="7" t="s">
        <v>128</v>
      </c>
      <c r="J1" s="10"/>
    </row>
    <row r="2" spans="1:29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29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29" ht="15" customHeight="1">
      <c r="A4" s="25" t="s">
        <v>90</v>
      </c>
      <c r="B4" s="31" t="s">
        <v>129</v>
      </c>
      <c r="C4" s="58" t="s">
        <v>130</v>
      </c>
      <c r="D4" s="33">
        <v>9000</v>
      </c>
      <c r="E4" s="32"/>
      <c r="F4" s="33">
        <f>(E4*75)+D4</f>
        <v>9000</v>
      </c>
      <c r="G4" s="33">
        <v>6532</v>
      </c>
      <c r="H4" s="33">
        <f>G4/6</f>
        <v>1088.6666666666667</v>
      </c>
      <c r="I4" s="23">
        <f t="shared" ref="I4:I35" si="0">F4+H4-$I$65</f>
        <v>2623.2666666666664</v>
      </c>
      <c r="J4" s="24" t="s">
        <v>17</v>
      </c>
      <c r="K4" s="66" t="s">
        <v>131</v>
      </c>
    </row>
    <row r="5" spans="1:29" ht="15" customHeight="1">
      <c r="A5" s="21" t="s">
        <v>132</v>
      </c>
      <c r="B5" s="19" t="s">
        <v>133</v>
      </c>
      <c r="C5" s="17" t="s">
        <v>130</v>
      </c>
      <c r="D5" s="18"/>
      <c r="E5" s="17">
        <v>69</v>
      </c>
      <c r="F5" s="18">
        <f>(E5*75)+D5</f>
        <v>5175</v>
      </c>
      <c r="G5" s="18"/>
      <c r="H5" s="18">
        <f>H4</f>
        <v>1088.6666666666667</v>
      </c>
      <c r="I5" s="22">
        <f t="shared" si="0"/>
        <v>-1201.7333333333327</v>
      </c>
      <c r="J5" s="9"/>
    </row>
    <row r="6" spans="1:29" ht="15" customHeight="1">
      <c r="A6" s="21" t="s">
        <v>134</v>
      </c>
      <c r="B6" s="13" t="s">
        <v>82</v>
      </c>
      <c r="C6" s="59" t="s">
        <v>130</v>
      </c>
      <c r="D6" s="18"/>
      <c r="E6" s="17">
        <v>76</v>
      </c>
      <c r="F6" s="18">
        <f t="shared" ref="F6:F35" si="1">(E6*75)+D6</f>
        <v>5700</v>
      </c>
      <c r="G6" s="18"/>
      <c r="H6" s="18">
        <f>H5</f>
        <v>1088.6666666666667</v>
      </c>
      <c r="I6" s="22">
        <f t="shared" si="0"/>
        <v>-676.73333333333267</v>
      </c>
      <c r="J6" s="9"/>
    </row>
    <row r="7" spans="1:29" ht="15" customHeight="1">
      <c r="A7" s="38" t="s">
        <v>91</v>
      </c>
      <c r="B7" s="19" t="s">
        <v>92</v>
      </c>
      <c r="C7" s="17" t="s">
        <v>135</v>
      </c>
      <c r="D7" s="18"/>
      <c r="E7" s="17">
        <v>31</v>
      </c>
      <c r="F7" s="18">
        <f t="shared" si="1"/>
        <v>2325</v>
      </c>
      <c r="G7" s="18"/>
      <c r="H7" s="18">
        <f>H6</f>
        <v>1088.6666666666667</v>
      </c>
      <c r="I7" s="22">
        <f t="shared" si="0"/>
        <v>-4051.7333333333327</v>
      </c>
      <c r="J7" s="9"/>
      <c r="P7" s="49"/>
    </row>
    <row r="8" spans="1:29" ht="15" customHeight="1">
      <c r="A8" s="21" t="s">
        <v>136</v>
      </c>
      <c r="B8" s="19" t="s">
        <v>121</v>
      </c>
      <c r="C8" s="17" t="s">
        <v>135</v>
      </c>
      <c r="D8" s="18"/>
      <c r="E8" s="17">
        <v>55</v>
      </c>
      <c r="F8" s="18">
        <f t="shared" si="1"/>
        <v>4125</v>
      </c>
      <c r="G8" s="18"/>
      <c r="H8" s="18">
        <f>H7</f>
        <v>1088.6666666666667</v>
      </c>
      <c r="I8" s="22">
        <f t="shared" si="0"/>
        <v>-2251.7333333333327</v>
      </c>
      <c r="J8" s="9"/>
      <c r="P8" s="50" t="s">
        <v>137</v>
      </c>
    </row>
    <row r="9" spans="1:29" ht="15" customHeight="1">
      <c r="A9" s="21" t="s">
        <v>101</v>
      </c>
      <c r="B9" s="19">
        <v>2167</v>
      </c>
      <c r="C9" s="17" t="s">
        <v>135</v>
      </c>
      <c r="D9" s="18"/>
      <c r="E9" s="17">
        <v>89</v>
      </c>
      <c r="F9" s="18">
        <f t="shared" si="1"/>
        <v>6675</v>
      </c>
      <c r="G9" s="18"/>
      <c r="H9" s="18">
        <f>H8</f>
        <v>1088.6666666666667</v>
      </c>
      <c r="I9" s="22">
        <f t="shared" si="0"/>
        <v>298.26666666666733</v>
      </c>
      <c r="J9" s="9"/>
      <c r="P9" s="51"/>
    </row>
    <row r="10" spans="1:29" ht="15" customHeight="1">
      <c r="A10" s="25" t="s">
        <v>138</v>
      </c>
      <c r="B10" s="31">
        <v>38254</v>
      </c>
      <c r="C10" s="32" t="s">
        <v>139</v>
      </c>
      <c r="D10" s="33">
        <v>9000</v>
      </c>
      <c r="E10" s="32"/>
      <c r="F10" s="33">
        <f t="shared" si="1"/>
        <v>9000</v>
      </c>
      <c r="G10" s="33">
        <v>5224</v>
      </c>
      <c r="H10" s="33">
        <f>G10/6</f>
        <v>870.66666666666663</v>
      </c>
      <c r="I10" s="23">
        <f t="shared" si="0"/>
        <v>2405.2666666666664</v>
      </c>
      <c r="J10" s="24" t="s">
        <v>17</v>
      </c>
      <c r="K10" s="66" t="s">
        <v>140</v>
      </c>
      <c r="P10" s="50" t="s">
        <v>141</v>
      </c>
    </row>
    <row r="11" spans="1:29" ht="15" customHeight="1">
      <c r="A11" s="21" t="s">
        <v>142</v>
      </c>
      <c r="B11" s="19" t="s">
        <v>96</v>
      </c>
      <c r="C11" s="17" t="s">
        <v>139</v>
      </c>
      <c r="D11" s="18"/>
      <c r="E11" s="17">
        <v>27</v>
      </c>
      <c r="F11" s="18">
        <f t="shared" si="1"/>
        <v>2025</v>
      </c>
      <c r="G11" s="18"/>
      <c r="H11" s="18">
        <f>H10</f>
        <v>870.66666666666663</v>
      </c>
      <c r="I11" s="22">
        <f t="shared" si="0"/>
        <v>-4569.7333333333336</v>
      </c>
      <c r="J11" s="9"/>
      <c r="P11" s="50" t="s">
        <v>102</v>
      </c>
    </row>
    <row r="12" spans="1:29" ht="15" customHeight="1">
      <c r="A12" s="9" t="s">
        <v>143</v>
      </c>
      <c r="B12" s="19" t="s">
        <v>144</v>
      </c>
      <c r="C12" s="17" t="s">
        <v>139</v>
      </c>
      <c r="D12" s="18"/>
      <c r="E12" s="17">
        <v>44</v>
      </c>
      <c r="F12" s="18">
        <f t="shared" si="1"/>
        <v>3300</v>
      </c>
      <c r="G12" s="18"/>
      <c r="H12" s="18">
        <f>H11</f>
        <v>870.66666666666663</v>
      </c>
      <c r="I12" s="22">
        <f t="shared" si="0"/>
        <v>-3294.7333333333327</v>
      </c>
      <c r="J12" s="9"/>
      <c r="P12" s="51"/>
      <c r="AB12" s="63"/>
      <c r="AC12" s="63"/>
    </row>
    <row r="13" spans="1:29" ht="15" customHeight="1">
      <c r="A13" s="21" t="s">
        <v>145</v>
      </c>
      <c r="B13" s="19" t="s">
        <v>117</v>
      </c>
      <c r="C13" s="17" t="s">
        <v>146</v>
      </c>
      <c r="D13" s="18"/>
      <c r="E13" s="17">
        <v>44</v>
      </c>
      <c r="F13" s="18">
        <f t="shared" si="1"/>
        <v>3300</v>
      </c>
      <c r="G13" s="18"/>
      <c r="H13" s="18">
        <f>H12</f>
        <v>870.66666666666663</v>
      </c>
      <c r="I13" s="22">
        <f t="shared" si="0"/>
        <v>-3294.7333333333327</v>
      </c>
      <c r="J13" s="9"/>
      <c r="P13" s="52" t="s">
        <v>104</v>
      </c>
      <c r="AB13" s="64" t="s">
        <v>147</v>
      </c>
    </row>
    <row r="14" spans="1:29" ht="15" customHeight="1">
      <c r="A14" s="9" t="s">
        <v>148</v>
      </c>
      <c r="B14" s="19">
        <v>30699</v>
      </c>
      <c r="C14" s="17" t="s">
        <v>146</v>
      </c>
      <c r="D14" s="18"/>
      <c r="E14" s="17">
        <v>37</v>
      </c>
      <c r="F14" s="18">
        <f t="shared" si="1"/>
        <v>2775</v>
      </c>
      <c r="G14" s="18"/>
      <c r="H14" s="18">
        <f>H13</f>
        <v>870.66666666666663</v>
      </c>
      <c r="I14" s="22">
        <f t="shared" si="0"/>
        <v>-3819.7333333333331</v>
      </c>
      <c r="J14" s="9"/>
      <c r="P14" s="51"/>
      <c r="AB14" s="64" t="s">
        <v>149</v>
      </c>
    </row>
    <row r="15" spans="1:29" ht="15" customHeight="1">
      <c r="A15" s="21" t="s">
        <v>113</v>
      </c>
      <c r="B15" s="19" t="s">
        <v>114</v>
      </c>
      <c r="C15" s="17" t="s">
        <v>146</v>
      </c>
      <c r="D15" s="18"/>
      <c r="E15" s="17">
        <v>37</v>
      </c>
      <c r="F15" s="18">
        <f t="shared" si="1"/>
        <v>2775</v>
      </c>
      <c r="G15" s="18"/>
      <c r="H15" s="18">
        <f>H14</f>
        <v>870.66666666666663</v>
      </c>
      <c r="I15" s="22">
        <f t="shared" si="0"/>
        <v>-3819.7333333333331</v>
      </c>
      <c r="J15" s="9"/>
      <c r="P15" s="50" t="s">
        <v>107</v>
      </c>
      <c r="AB15" s="64" t="s">
        <v>150</v>
      </c>
    </row>
    <row r="16" spans="1:29" ht="15" customHeight="1">
      <c r="A16" s="25" t="s">
        <v>151</v>
      </c>
      <c r="B16" s="31" t="s">
        <v>152</v>
      </c>
      <c r="C16" s="32" t="s">
        <v>153</v>
      </c>
      <c r="D16" s="33">
        <v>9000</v>
      </c>
      <c r="E16" s="32"/>
      <c r="F16" s="33">
        <f t="shared" si="1"/>
        <v>9000</v>
      </c>
      <c r="G16" s="33">
        <v>13548</v>
      </c>
      <c r="H16" s="33">
        <f>G16/6</f>
        <v>2258</v>
      </c>
      <c r="I16" s="23">
        <f t="shared" si="0"/>
        <v>3792.6000000000004</v>
      </c>
      <c r="J16" s="24" t="s">
        <v>17</v>
      </c>
      <c r="K16" s="66" t="s">
        <v>154</v>
      </c>
      <c r="P16" s="50" t="s">
        <v>108</v>
      </c>
      <c r="AB16" s="64" t="s">
        <v>71</v>
      </c>
    </row>
    <row r="17" spans="1:28" ht="15" customHeight="1">
      <c r="A17" s="21" t="s">
        <v>127</v>
      </c>
      <c r="B17" s="19" t="s">
        <v>155</v>
      </c>
      <c r="C17" s="17" t="s">
        <v>153</v>
      </c>
      <c r="D17" s="18"/>
      <c r="E17" s="17">
        <v>248</v>
      </c>
      <c r="F17" s="18">
        <f>(E17*150)+D17</f>
        <v>37200</v>
      </c>
      <c r="G17" s="18"/>
      <c r="H17" s="18">
        <f>H16</f>
        <v>2258</v>
      </c>
      <c r="I17" s="22">
        <f t="shared" si="0"/>
        <v>31992.6</v>
      </c>
      <c r="J17" s="9"/>
      <c r="P17" s="53"/>
      <c r="AB17" s="64" t="s">
        <v>83</v>
      </c>
    </row>
    <row r="18" spans="1:28" ht="15" customHeight="1">
      <c r="A18" s="9" t="s">
        <v>156</v>
      </c>
      <c r="B18" s="19" t="s">
        <v>125</v>
      </c>
      <c r="C18" s="17" t="s">
        <v>153</v>
      </c>
      <c r="D18" s="18"/>
      <c r="E18" s="17">
        <v>242</v>
      </c>
      <c r="F18" s="18">
        <f>(E18*150)+D18</f>
        <v>36300</v>
      </c>
      <c r="G18" s="18"/>
      <c r="H18" s="18">
        <f>H17</f>
        <v>2258</v>
      </c>
      <c r="I18" s="22">
        <f t="shared" si="0"/>
        <v>31092.6</v>
      </c>
      <c r="J18" s="9"/>
      <c r="AB18" s="64" t="s">
        <v>40</v>
      </c>
    </row>
    <row r="19" spans="1:28" ht="15" customHeight="1">
      <c r="A19" s="9" t="s">
        <v>157</v>
      </c>
      <c r="B19" s="19" t="s">
        <v>158</v>
      </c>
      <c r="C19" s="17" t="s">
        <v>159</v>
      </c>
      <c r="D19" s="18"/>
      <c r="E19" s="17">
        <v>69</v>
      </c>
      <c r="F19" s="18">
        <f t="shared" si="1"/>
        <v>5175</v>
      </c>
      <c r="G19" s="18"/>
      <c r="H19" s="18">
        <f>H18</f>
        <v>2258</v>
      </c>
      <c r="I19" s="22">
        <f t="shared" si="0"/>
        <v>-32.399999999999636</v>
      </c>
      <c r="J19" s="9"/>
    </row>
    <row r="20" spans="1:28" ht="15" customHeight="1">
      <c r="A20" s="21" t="s">
        <v>93</v>
      </c>
      <c r="B20" s="19" t="s">
        <v>94</v>
      </c>
      <c r="C20" s="17" t="s">
        <v>159</v>
      </c>
      <c r="D20" s="18"/>
      <c r="E20" s="17">
        <v>251</v>
      </c>
      <c r="F20" s="18">
        <f>(E20*150)+D20</f>
        <v>37650</v>
      </c>
      <c r="G20" s="18"/>
      <c r="H20" s="18">
        <f>H19</f>
        <v>2258</v>
      </c>
      <c r="I20" s="22">
        <f t="shared" si="0"/>
        <v>32442.6</v>
      </c>
      <c r="J20" s="9"/>
    </row>
    <row r="21" spans="1:28" ht="15" customHeight="1">
      <c r="A21" s="38" t="s">
        <v>160</v>
      </c>
      <c r="B21" s="19" t="s">
        <v>161</v>
      </c>
      <c r="C21" s="17" t="s">
        <v>159</v>
      </c>
      <c r="D21" s="18"/>
      <c r="E21" s="17">
        <v>246</v>
      </c>
      <c r="F21" s="18">
        <f t="shared" si="1"/>
        <v>18450</v>
      </c>
      <c r="G21" s="18"/>
      <c r="H21" s="18">
        <f>H20</f>
        <v>2258</v>
      </c>
      <c r="I21" s="22">
        <f t="shared" si="0"/>
        <v>13242.6</v>
      </c>
      <c r="J21" s="9"/>
    </row>
    <row r="22" spans="1:28" ht="15" customHeight="1">
      <c r="A22" s="25" t="s">
        <v>57</v>
      </c>
      <c r="B22" s="31" t="s">
        <v>103</v>
      </c>
      <c r="C22" s="32" t="s">
        <v>162</v>
      </c>
      <c r="D22" s="33">
        <v>9000</v>
      </c>
      <c r="E22" s="32"/>
      <c r="F22" s="33">
        <f t="shared" si="1"/>
        <v>9000</v>
      </c>
      <c r="G22" s="33">
        <v>1553</v>
      </c>
      <c r="H22" s="33">
        <f>G22/6</f>
        <v>258.83333333333331</v>
      </c>
      <c r="I22" s="23">
        <f t="shared" si="0"/>
        <v>1793.4333333333343</v>
      </c>
      <c r="J22" s="24" t="s">
        <v>17</v>
      </c>
      <c r="K22" s="66" t="s">
        <v>163</v>
      </c>
    </row>
    <row r="23" spans="1:28" ht="15" customHeight="1">
      <c r="A23" s="21" t="s">
        <v>34</v>
      </c>
      <c r="B23" s="19" t="s">
        <v>35</v>
      </c>
      <c r="C23" s="17" t="s">
        <v>162</v>
      </c>
      <c r="D23" s="18"/>
      <c r="E23" s="17">
        <v>23</v>
      </c>
      <c r="F23" s="18">
        <f t="shared" si="1"/>
        <v>1725</v>
      </c>
      <c r="G23" s="18"/>
      <c r="H23" s="18">
        <f>H22</f>
        <v>258.83333333333331</v>
      </c>
      <c r="I23" s="22">
        <f t="shared" si="0"/>
        <v>-5481.5666666666666</v>
      </c>
      <c r="J23" s="9"/>
    </row>
    <row r="24" spans="1:28" ht="14.5">
      <c r="A24" s="21" t="s">
        <v>32</v>
      </c>
      <c r="B24" s="19" t="s">
        <v>33</v>
      </c>
      <c r="C24" s="17" t="s">
        <v>162</v>
      </c>
      <c r="D24" s="18"/>
      <c r="E24" s="17">
        <v>59</v>
      </c>
      <c r="F24" s="18">
        <f t="shared" si="1"/>
        <v>4425</v>
      </c>
      <c r="G24" s="18"/>
      <c r="H24" s="18">
        <f>H23</f>
        <v>258.83333333333331</v>
      </c>
      <c r="I24" s="22">
        <f t="shared" si="0"/>
        <v>-2781.5666666666666</v>
      </c>
      <c r="J24" s="9"/>
    </row>
    <row r="25" spans="1:28" ht="15" customHeight="1">
      <c r="A25" s="21" t="s">
        <v>164</v>
      </c>
      <c r="B25" s="61">
        <v>31064</v>
      </c>
      <c r="C25" s="17" t="s">
        <v>165</v>
      </c>
      <c r="D25" s="18"/>
      <c r="E25" s="17">
        <v>15</v>
      </c>
      <c r="F25" s="18">
        <f>(E25*75)+D25</f>
        <v>1125</v>
      </c>
      <c r="G25" s="18"/>
      <c r="H25" s="18">
        <f>H24</f>
        <v>258.83333333333331</v>
      </c>
      <c r="I25" s="22">
        <f t="shared" si="0"/>
        <v>-6081.5666666666666</v>
      </c>
      <c r="J25" s="9"/>
    </row>
    <row r="26" spans="1:28" ht="16" customHeight="1">
      <c r="A26" s="9" t="s">
        <v>27</v>
      </c>
      <c r="B26" s="19" t="s">
        <v>109</v>
      </c>
      <c r="C26" s="17" t="s">
        <v>165</v>
      </c>
      <c r="D26" s="18"/>
      <c r="E26" s="17">
        <v>52</v>
      </c>
      <c r="F26" s="18">
        <f t="shared" si="1"/>
        <v>3900</v>
      </c>
      <c r="G26" s="18"/>
      <c r="H26" s="18">
        <f>H25</f>
        <v>258.83333333333331</v>
      </c>
      <c r="I26" s="22">
        <f t="shared" si="0"/>
        <v>-3306.5666666666666</v>
      </c>
      <c r="J26" s="9"/>
    </row>
    <row r="27" spans="1:28" ht="14.5">
      <c r="A27" s="21" t="s">
        <v>166</v>
      </c>
      <c r="B27" s="61">
        <v>28899</v>
      </c>
      <c r="C27" s="17" t="s">
        <v>165</v>
      </c>
      <c r="D27" s="18"/>
      <c r="E27" s="17">
        <v>114</v>
      </c>
      <c r="F27" s="18">
        <f t="shared" si="1"/>
        <v>8550</v>
      </c>
      <c r="G27" s="18"/>
      <c r="H27" s="18">
        <f>H26</f>
        <v>258.83333333333331</v>
      </c>
      <c r="I27" s="22">
        <f t="shared" si="0"/>
        <v>1343.4333333333343</v>
      </c>
      <c r="J27" s="9"/>
    </row>
    <row r="28" spans="1:28" ht="15" customHeight="1">
      <c r="A28" s="25" t="s">
        <v>167</v>
      </c>
      <c r="B28" s="31">
        <v>31719</v>
      </c>
      <c r="C28" s="32" t="s">
        <v>168</v>
      </c>
      <c r="D28" s="33">
        <v>9000</v>
      </c>
      <c r="E28" s="32"/>
      <c r="F28" s="33">
        <f t="shared" si="1"/>
        <v>9000</v>
      </c>
      <c r="G28" s="33">
        <v>1440</v>
      </c>
      <c r="H28" s="33">
        <f>G28/6</f>
        <v>240</v>
      </c>
      <c r="I28" s="23">
        <f t="shared" si="0"/>
        <v>1774.6000000000004</v>
      </c>
      <c r="J28" s="24" t="s">
        <v>17</v>
      </c>
      <c r="K28" s="66" t="s">
        <v>169</v>
      </c>
    </row>
    <row r="29" spans="1:28" ht="15" customHeight="1">
      <c r="A29" s="60" t="s">
        <v>170</v>
      </c>
      <c r="B29" s="19" t="s">
        <v>62</v>
      </c>
      <c r="C29" s="60" t="s">
        <v>168</v>
      </c>
      <c r="D29" s="62"/>
      <c r="E29" s="60">
        <v>17</v>
      </c>
      <c r="F29" s="18">
        <f t="shared" si="1"/>
        <v>1275</v>
      </c>
      <c r="G29" s="62"/>
      <c r="H29" s="18">
        <f>H28</f>
        <v>240</v>
      </c>
      <c r="I29" s="22">
        <f t="shared" si="0"/>
        <v>-5950.4</v>
      </c>
      <c r="J29" s="60"/>
    </row>
    <row r="30" spans="1:28" ht="15" customHeight="1">
      <c r="A30" s="20" t="s">
        <v>171</v>
      </c>
      <c r="B30" s="13" t="s">
        <v>82</v>
      </c>
      <c r="C30" s="17" t="s">
        <v>168</v>
      </c>
      <c r="D30" s="18"/>
      <c r="E30" s="17">
        <v>56</v>
      </c>
      <c r="F30" s="18">
        <f t="shared" si="1"/>
        <v>4200</v>
      </c>
      <c r="G30" s="18"/>
      <c r="H30" s="18">
        <f>H29</f>
        <v>240</v>
      </c>
      <c r="I30" s="22">
        <f t="shared" si="0"/>
        <v>-3025.3999999999996</v>
      </c>
      <c r="J30" s="9"/>
    </row>
    <row r="31" spans="1:28" ht="15" customHeight="1">
      <c r="A31" s="21" t="s">
        <v>110</v>
      </c>
      <c r="B31" s="19" t="s">
        <v>172</v>
      </c>
      <c r="C31" s="17" t="s">
        <v>173</v>
      </c>
      <c r="D31" s="18"/>
      <c r="E31" s="17">
        <v>15</v>
      </c>
      <c r="F31" s="18">
        <f t="shared" si="1"/>
        <v>1125</v>
      </c>
      <c r="G31" s="18"/>
      <c r="H31" s="18">
        <f>H30</f>
        <v>240</v>
      </c>
      <c r="I31" s="22">
        <f t="shared" si="0"/>
        <v>-6100.4</v>
      </c>
      <c r="J31" s="9"/>
    </row>
    <row r="32" spans="1:28" ht="15" customHeight="1">
      <c r="A32" s="2" t="s">
        <v>174</v>
      </c>
      <c r="B32" s="19" t="s">
        <v>75</v>
      </c>
      <c r="C32" s="17" t="s">
        <v>173</v>
      </c>
      <c r="D32" s="18"/>
      <c r="E32" s="17">
        <v>57</v>
      </c>
      <c r="F32" s="18">
        <f t="shared" si="1"/>
        <v>4275</v>
      </c>
      <c r="G32" s="18"/>
      <c r="H32" s="18">
        <f>H31</f>
        <v>240</v>
      </c>
      <c r="I32" s="22">
        <f t="shared" si="0"/>
        <v>-2950.3999999999996</v>
      </c>
      <c r="J32" s="9"/>
    </row>
    <row r="33" spans="1:11" ht="15" customHeight="1">
      <c r="A33" s="21" t="s">
        <v>175</v>
      </c>
      <c r="B33" s="61">
        <v>28899</v>
      </c>
      <c r="C33" s="17" t="s">
        <v>173</v>
      </c>
      <c r="D33" s="18"/>
      <c r="E33" s="17">
        <v>110</v>
      </c>
      <c r="F33" s="18">
        <f t="shared" si="1"/>
        <v>8250</v>
      </c>
      <c r="G33" s="18"/>
      <c r="H33" s="18">
        <f>H32</f>
        <v>240</v>
      </c>
      <c r="I33" s="22">
        <f t="shared" si="0"/>
        <v>1024.6000000000004</v>
      </c>
      <c r="J33" s="9"/>
    </row>
    <row r="34" spans="1:11" ht="15" customHeight="1">
      <c r="A34" s="24" t="s">
        <v>176</v>
      </c>
      <c r="B34" s="31">
        <v>11490</v>
      </c>
      <c r="C34" s="32" t="s">
        <v>177</v>
      </c>
      <c r="D34" s="33">
        <v>9000</v>
      </c>
      <c r="E34" s="32"/>
      <c r="F34" s="33">
        <f t="shared" si="1"/>
        <v>9000</v>
      </c>
      <c r="G34" s="33">
        <v>1398</v>
      </c>
      <c r="H34" s="33">
        <f>G34/6</f>
        <v>233</v>
      </c>
      <c r="I34" s="23">
        <f t="shared" si="0"/>
        <v>1767.6000000000004</v>
      </c>
      <c r="J34" s="24" t="s">
        <v>17</v>
      </c>
      <c r="K34" s="2" t="s">
        <v>178</v>
      </c>
    </row>
    <row r="35" spans="1:11" ht="15" customHeight="1">
      <c r="A35" s="9" t="s">
        <v>16</v>
      </c>
      <c r="B35" s="19" t="s">
        <v>179</v>
      </c>
      <c r="C35" s="17" t="s">
        <v>177</v>
      </c>
      <c r="D35" s="18"/>
      <c r="E35" s="17">
        <v>43</v>
      </c>
      <c r="F35" s="18">
        <f t="shared" si="1"/>
        <v>3225</v>
      </c>
      <c r="G35" s="18"/>
      <c r="H35" s="18">
        <f>H34</f>
        <v>233</v>
      </c>
      <c r="I35" s="22">
        <f t="shared" si="0"/>
        <v>-4007.3999999999996</v>
      </c>
      <c r="J35" s="9"/>
    </row>
    <row r="36" spans="1:11" ht="15" customHeight="1">
      <c r="A36" s="9" t="s">
        <v>124</v>
      </c>
      <c r="B36" s="19" t="s">
        <v>180</v>
      </c>
      <c r="C36" s="17" t="s">
        <v>177</v>
      </c>
      <c r="D36" s="18"/>
      <c r="E36" s="17">
        <v>62</v>
      </c>
      <c r="F36" s="18">
        <f t="shared" ref="F36:F63" si="2">(E36*75)+D36</f>
        <v>4650</v>
      </c>
      <c r="G36" s="18"/>
      <c r="H36" s="18">
        <f>H35</f>
        <v>233</v>
      </c>
      <c r="I36" s="22">
        <f t="shared" ref="I36:I63" si="3">F36+H36-$I$65</f>
        <v>-2582.3999999999996</v>
      </c>
      <c r="J36" s="9"/>
    </row>
    <row r="37" spans="1:11" ht="15" customHeight="1">
      <c r="A37" s="9" t="s">
        <v>42</v>
      </c>
      <c r="B37" s="19" t="s">
        <v>43</v>
      </c>
      <c r="C37" s="17" t="s">
        <v>181</v>
      </c>
      <c r="D37" s="18"/>
      <c r="E37" s="17">
        <v>49</v>
      </c>
      <c r="F37" s="18">
        <f t="shared" si="2"/>
        <v>3675</v>
      </c>
      <c r="G37" s="18"/>
      <c r="H37" s="18">
        <f>H36</f>
        <v>233</v>
      </c>
      <c r="I37" s="22">
        <f t="shared" si="3"/>
        <v>-3557.3999999999996</v>
      </c>
      <c r="J37" s="9"/>
    </row>
    <row r="38" spans="1:11" ht="15" customHeight="1">
      <c r="A38" s="9" t="s">
        <v>182</v>
      </c>
      <c r="B38" s="19" t="s">
        <v>125</v>
      </c>
      <c r="C38" s="17" t="s">
        <v>181</v>
      </c>
      <c r="D38" s="18"/>
      <c r="E38" s="17">
        <v>42</v>
      </c>
      <c r="F38" s="18">
        <f t="shared" si="2"/>
        <v>3150</v>
      </c>
      <c r="G38" s="18"/>
      <c r="H38" s="18">
        <f>H37</f>
        <v>233</v>
      </c>
      <c r="I38" s="22">
        <f t="shared" si="3"/>
        <v>-4082.3999999999996</v>
      </c>
      <c r="J38" s="9"/>
    </row>
    <row r="39" spans="1:11" ht="15" customHeight="1">
      <c r="A39" s="9" t="s">
        <v>66</v>
      </c>
      <c r="B39" s="19" t="s">
        <v>67</v>
      </c>
      <c r="C39" s="17" t="s">
        <v>181</v>
      </c>
      <c r="D39" s="18"/>
      <c r="E39" s="17">
        <v>93</v>
      </c>
      <c r="F39" s="18">
        <f t="shared" si="2"/>
        <v>6975</v>
      </c>
      <c r="G39" s="18"/>
      <c r="H39" s="18">
        <f>H38</f>
        <v>233</v>
      </c>
      <c r="I39" s="22">
        <f t="shared" si="3"/>
        <v>-257.39999999999964</v>
      </c>
      <c r="J39" s="9"/>
    </row>
    <row r="40" spans="1:11" ht="15" customHeight="1">
      <c r="A40" s="24" t="s">
        <v>183</v>
      </c>
      <c r="B40" s="31" t="s">
        <v>70</v>
      </c>
      <c r="C40" s="32" t="s">
        <v>184</v>
      </c>
      <c r="D40" s="33">
        <v>9000</v>
      </c>
      <c r="E40" s="32"/>
      <c r="F40" s="33">
        <f t="shared" si="2"/>
        <v>9000</v>
      </c>
      <c r="G40" s="33">
        <v>1660</v>
      </c>
      <c r="H40" s="33">
        <f>G40/6</f>
        <v>276.66666666666669</v>
      </c>
      <c r="I40" s="23">
        <f t="shared" si="3"/>
        <v>1811.2666666666664</v>
      </c>
      <c r="J40" s="24" t="s">
        <v>17</v>
      </c>
      <c r="K40" s="2" t="s">
        <v>185</v>
      </c>
    </row>
    <row r="41" spans="1:11" ht="15" customHeight="1">
      <c r="A41" s="9" t="s">
        <v>44</v>
      </c>
      <c r="B41" s="19" t="s">
        <v>45</v>
      </c>
      <c r="C41" s="17" t="s">
        <v>184</v>
      </c>
      <c r="D41" s="18"/>
      <c r="E41" s="17">
        <v>53</v>
      </c>
      <c r="F41" s="18">
        <f t="shared" si="2"/>
        <v>3975</v>
      </c>
      <c r="G41" s="18"/>
      <c r="H41" s="18">
        <f>H40</f>
        <v>276.66666666666669</v>
      </c>
      <c r="I41" s="22">
        <f t="shared" si="3"/>
        <v>-3213.7333333333327</v>
      </c>
      <c r="J41" s="9"/>
    </row>
    <row r="42" spans="1:11" ht="15" customHeight="1">
      <c r="A42" s="9" t="s">
        <v>186</v>
      </c>
      <c r="B42" s="61">
        <v>31064</v>
      </c>
      <c r="C42" s="17" t="s">
        <v>184</v>
      </c>
      <c r="D42" s="18"/>
      <c r="E42" s="17">
        <v>66</v>
      </c>
      <c r="F42" s="18">
        <f t="shared" si="2"/>
        <v>4950</v>
      </c>
      <c r="G42" s="18"/>
      <c r="H42" s="18">
        <f>H41</f>
        <v>276.66666666666669</v>
      </c>
      <c r="I42" s="22">
        <f t="shared" si="3"/>
        <v>-2238.7333333333327</v>
      </c>
      <c r="J42" s="9"/>
    </row>
    <row r="43" spans="1:11" ht="15" customHeight="1">
      <c r="A43" s="9" t="s">
        <v>187</v>
      </c>
      <c r="B43" s="19" t="s">
        <v>75</v>
      </c>
      <c r="C43" s="9" t="s">
        <v>188</v>
      </c>
      <c r="D43" s="62"/>
      <c r="E43" s="60">
        <v>1</v>
      </c>
      <c r="F43" s="18">
        <f t="shared" si="2"/>
        <v>75</v>
      </c>
      <c r="G43" s="62"/>
      <c r="H43" s="18">
        <f>H42</f>
        <v>276.66666666666669</v>
      </c>
      <c r="I43" s="22">
        <f t="shared" si="3"/>
        <v>-7113.7333333333327</v>
      </c>
      <c r="J43" s="60"/>
    </row>
    <row r="44" spans="1:11" ht="15" customHeight="1">
      <c r="A44" s="9" t="s">
        <v>189</v>
      </c>
      <c r="B44" s="19" t="s">
        <v>190</v>
      </c>
      <c r="C44" s="17" t="s">
        <v>188</v>
      </c>
      <c r="D44" s="18"/>
      <c r="E44" s="17">
        <v>54</v>
      </c>
      <c r="F44" s="18">
        <f t="shared" si="2"/>
        <v>4050</v>
      </c>
      <c r="G44" s="18"/>
      <c r="H44" s="18">
        <f>H43</f>
        <v>276.66666666666669</v>
      </c>
      <c r="I44" s="22">
        <f t="shared" si="3"/>
        <v>-3138.7333333333327</v>
      </c>
      <c r="J44" s="9"/>
    </row>
    <row r="45" spans="1:11" ht="15" customHeight="1">
      <c r="A45" s="9" t="s">
        <v>30</v>
      </c>
      <c r="B45" s="19" t="s">
        <v>88</v>
      </c>
      <c r="C45" s="17" t="s">
        <v>188</v>
      </c>
      <c r="D45" s="18"/>
      <c r="E45" s="17">
        <v>65</v>
      </c>
      <c r="F45" s="18">
        <f t="shared" si="2"/>
        <v>4875</v>
      </c>
      <c r="G45" s="18"/>
      <c r="H45" s="18">
        <f>H44</f>
        <v>276.66666666666669</v>
      </c>
      <c r="I45" s="22">
        <f t="shared" si="3"/>
        <v>-2313.7333333333327</v>
      </c>
      <c r="J45" s="9"/>
    </row>
    <row r="46" spans="1:11" ht="15" customHeight="1">
      <c r="A46" s="24" t="s">
        <v>191</v>
      </c>
      <c r="B46" s="31" t="s">
        <v>117</v>
      </c>
      <c r="C46" s="32" t="s">
        <v>192</v>
      </c>
      <c r="D46" s="33">
        <v>9000</v>
      </c>
      <c r="E46" s="32"/>
      <c r="F46" s="33">
        <f t="shared" si="2"/>
        <v>9000</v>
      </c>
      <c r="G46" s="33">
        <v>1735</v>
      </c>
      <c r="H46" s="33">
        <f>G46/6</f>
        <v>289.16666666666669</v>
      </c>
      <c r="I46" s="23">
        <f t="shared" si="3"/>
        <v>1823.7666666666664</v>
      </c>
      <c r="J46" s="24" t="s">
        <v>17</v>
      </c>
      <c r="K46" s="66" t="s">
        <v>193</v>
      </c>
    </row>
    <row r="47" spans="1:11" ht="15" customHeight="1">
      <c r="A47" s="9" t="s">
        <v>111</v>
      </c>
      <c r="B47" s="19" t="s">
        <v>112</v>
      </c>
      <c r="C47" s="17" t="s">
        <v>192</v>
      </c>
      <c r="D47" s="18"/>
      <c r="E47" s="17">
        <v>63</v>
      </c>
      <c r="F47" s="18">
        <f t="shared" si="2"/>
        <v>4725</v>
      </c>
      <c r="G47" s="18"/>
      <c r="H47" s="18">
        <f>H46</f>
        <v>289.16666666666669</v>
      </c>
      <c r="I47" s="22">
        <f t="shared" si="3"/>
        <v>-2451.2333333333327</v>
      </c>
      <c r="J47" s="9"/>
    </row>
    <row r="48" spans="1:11" ht="15" customHeight="1">
      <c r="A48" s="9" t="s">
        <v>106</v>
      </c>
      <c r="B48" s="19" t="s">
        <v>194</v>
      </c>
      <c r="C48" s="17" t="s">
        <v>192</v>
      </c>
      <c r="D48" s="18"/>
      <c r="E48" s="17">
        <v>68</v>
      </c>
      <c r="F48" s="18">
        <f t="shared" si="2"/>
        <v>5100</v>
      </c>
      <c r="G48" s="18"/>
      <c r="H48" s="18">
        <f>H47</f>
        <v>289.16666666666669</v>
      </c>
      <c r="I48" s="22">
        <f t="shared" si="3"/>
        <v>-2076.2333333333327</v>
      </c>
      <c r="J48" s="9"/>
    </row>
    <row r="49" spans="1:11" ht="15" customHeight="1">
      <c r="A49" s="9" t="s">
        <v>195</v>
      </c>
      <c r="B49" s="19" t="s">
        <v>196</v>
      </c>
      <c r="C49" s="17" t="s">
        <v>197</v>
      </c>
      <c r="D49" s="18"/>
      <c r="E49" s="17">
        <v>33</v>
      </c>
      <c r="F49" s="18">
        <f t="shared" si="2"/>
        <v>2475</v>
      </c>
      <c r="G49" s="18"/>
      <c r="H49" s="18">
        <f>H48</f>
        <v>289.16666666666669</v>
      </c>
      <c r="I49" s="22">
        <f t="shared" si="3"/>
        <v>-4701.2333333333336</v>
      </c>
      <c r="J49" s="9"/>
    </row>
    <row r="50" spans="1:11" ht="15" customHeight="1">
      <c r="A50" s="9" t="s">
        <v>198</v>
      </c>
      <c r="B50" s="19" t="s">
        <v>62</v>
      </c>
      <c r="C50" s="17" t="s">
        <v>197</v>
      </c>
      <c r="D50" s="18"/>
      <c r="E50" s="17">
        <v>74</v>
      </c>
      <c r="F50" s="18">
        <f t="shared" si="2"/>
        <v>5550</v>
      </c>
      <c r="G50" s="18"/>
      <c r="H50" s="18">
        <f>H49</f>
        <v>289.16666666666669</v>
      </c>
      <c r="I50" s="22">
        <f t="shared" si="3"/>
        <v>-1626.2333333333327</v>
      </c>
      <c r="J50" s="9"/>
    </row>
    <row r="51" spans="1:11" ht="15" customHeight="1">
      <c r="A51" s="9" t="s">
        <v>119</v>
      </c>
      <c r="B51" s="19" t="s">
        <v>120</v>
      </c>
      <c r="C51" s="17" t="s">
        <v>197</v>
      </c>
      <c r="D51" s="18"/>
      <c r="E51" s="17">
        <v>67</v>
      </c>
      <c r="F51" s="18">
        <f t="shared" si="2"/>
        <v>5025</v>
      </c>
      <c r="G51" s="18"/>
      <c r="H51" s="18">
        <f>H50</f>
        <v>289.16666666666669</v>
      </c>
      <c r="I51" s="22">
        <f t="shared" si="3"/>
        <v>-2151.2333333333327</v>
      </c>
      <c r="J51" s="9"/>
    </row>
    <row r="52" spans="1:11" ht="15" customHeight="1">
      <c r="A52" s="65" t="s">
        <v>199</v>
      </c>
      <c r="B52" s="31" t="s">
        <v>144</v>
      </c>
      <c r="C52" s="32" t="s">
        <v>200</v>
      </c>
      <c r="D52" s="33">
        <v>9000</v>
      </c>
      <c r="E52" s="32"/>
      <c r="F52" s="33">
        <f t="shared" si="2"/>
        <v>9000</v>
      </c>
      <c r="G52" s="33">
        <v>1163</v>
      </c>
      <c r="H52" s="33">
        <f>G52/6</f>
        <v>193.83333333333334</v>
      </c>
      <c r="I52" s="23">
        <f t="shared" si="3"/>
        <v>1728.4333333333343</v>
      </c>
      <c r="J52" s="24" t="s">
        <v>17</v>
      </c>
      <c r="K52" s="2" t="s">
        <v>201</v>
      </c>
    </row>
    <row r="53" spans="1:11" ht="15" customHeight="1">
      <c r="A53" s="64" t="s">
        <v>36</v>
      </c>
      <c r="B53" s="19">
        <v>26679</v>
      </c>
      <c r="C53" s="17" t="s">
        <v>200</v>
      </c>
      <c r="D53" s="18"/>
      <c r="E53" s="17">
        <v>7</v>
      </c>
      <c r="F53" s="18">
        <f t="shared" si="2"/>
        <v>525</v>
      </c>
      <c r="G53" s="18"/>
      <c r="H53" s="18">
        <f>H52</f>
        <v>193.83333333333334</v>
      </c>
      <c r="I53" s="22">
        <f t="shared" si="3"/>
        <v>-6746.5666666666666</v>
      </c>
      <c r="J53" s="9"/>
    </row>
    <row r="54" spans="1:11" ht="15" customHeight="1">
      <c r="A54" s="64" t="s">
        <v>202</v>
      </c>
      <c r="B54" s="19" t="s">
        <v>105</v>
      </c>
      <c r="C54" s="17" t="s">
        <v>200</v>
      </c>
      <c r="D54" s="18"/>
      <c r="E54" s="17">
        <v>105</v>
      </c>
      <c r="F54" s="18">
        <f t="shared" si="2"/>
        <v>7875</v>
      </c>
      <c r="G54" s="18"/>
      <c r="H54" s="18">
        <f>H53</f>
        <v>193.83333333333334</v>
      </c>
      <c r="I54" s="22">
        <f t="shared" si="3"/>
        <v>603.43333333333339</v>
      </c>
      <c r="J54" s="9"/>
    </row>
    <row r="55" spans="1:11" ht="15" customHeight="1">
      <c r="A55" s="64" t="s">
        <v>203</v>
      </c>
      <c r="B55" s="19">
        <v>11455</v>
      </c>
      <c r="C55" s="17" t="s">
        <v>204</v>
      </c>
      <c r="D55" s="18"/>
      <c r="E55" s="17">
        <v>6</v>
      </c>
      <c r="F55" s="18">
        <f t="shared" si="2"/>
        <v>450</v>
      </c>
      <c r="G55" s="18"/>
      <c r="H55" s="18">
        <f>H54</f>
        <v>193.83333333333334</v>
      </c>
      <c r="I55" s="22">
        <f t="shared" si="3"/>
        <v>-6821.5666666666666</v>
      </c>
      <c r="J55" s="9"/>
    </row>
    <row r="56" spans="1:11" ht="15" customHeight="1">
      <c r="A56" s="64" t="s">
        <v>205</v>
      </c>
      <c r="B56" s="19" t="s">
        <v>206</v>
      </c>
      <c r="C56" s="17" t="s">
        <v>204</v>
      </c>
      <c r="D56" s="18"/>
      <c r="E56" s="17">
        <v>78</v>
      </c>
      <c r="F56" s="18">
        <f t="shared" si="2"/>
        <v>5850</v>
      </c>
      <c r="G56" s="18"/>
      <c r="H56" s="18">
        <f>H55</f>
        <v>193.83333333333334</v>
      </c>
      <c r="I56" s="22">
        <f t="shared" si="3"/>
        <v>-1421.5666666666666</v>
      </c>
      <c r="J56" s="9"/>
    </row>
    <row r="57" spans="1:11" ht="15" customHeight="1">
      <c r="A57" s="64" t="s">
        <v>207</v>
      </c>
      <c r="B57" s="19" t="s">
        <v>208</v>
      </c>
      <c r="C57" s="17" t="s">
        <v>204</v>
      </c>
      <c r="D57" s="18"/>
      <c r="E57" s="17">
        <v>94</v>
      </c>
      <c r="F57" s="18">
        <f t="shared" si="2"/>
        <v>7050</v>
      </c>
      <c r="G57" s="18"/>
      <c r="H57" s="18">
        <f>H56</f>
        <v>193.83333333333334</v>
      </c>
      <c r="I57" s="22">
        <f t="shared" si="3"/>
        <v>-221.56666666666661</v>
      </c>
      <c r="J57" s="9"/>
    </row>
    <row r="58" spans="1:11" ht="15" customHeight="1">
      <c r="A58" s="65" t="s">
        <v>71</v>
      </c>
      <c r="B58" s="31" t="s">
        <v>72</v>
      </c>
      <c r="C58" s="32" t="s">
        <v>209</v>
      </c>
      <c r="D58" s="33">
        <v>9000</v>
      </c>
      <c r="E58" s="32"/>
      <c r="F58" s="33">
        <f t="shared" si="2"/>
        <v>9000</v>
      </c>
      <c r="G58" s="33">
        <v>1246</v>
      </c>
      <c r="H58" s="33">
        <f>G58/6</f>
        <v>207.66666666666666</v>
      </c>
      <c r="I58" s="23">
        <f t="shared" si="3"/>
        <v>1742.2666666666664</v>
      </c>
      <c r="J58" s="24" t="s">
        <v>17</v>
      </c>
      <c r="K58" s="66" t="s">
        <v>210</v>
      </c>
    </row>
    <row r="59" spans="1:11" ht="15" customHeight="1">
      <c r="A59" s="64" t="s">
        <v>83</v>
      </c>
      <c r="B59" s="19" t="s">
        <v>115</v>
      </c>
      <c r="C59" s="17" t="s">
        <v>209</v>
      </c>
      <c r="D59" s="18"/>
      <c r="E59" s="17">
        <v>98</v>
      </c>
      <c r="F59" s="18">
        <f t="shared" si="2"/>
        <v>7350</v>
      </c>
      <c r="G59" s="18"/>
      <c r="H59" s="18">
        <f>H58</f>
        <v>207.66666666666666</v>
      </c>
      <c r="I59" s="22">
        <f t="shared" si="3"/>
        <v>92.266666666667334</v>
      </c>
      <c r="J59" s="9"/>
    </row>
    <row r="60" spans="1:11" ht="15" customHeight="1">
      <c r="A60" s="64" t="s">
        <v>40</v>
      </c>
      <c r="B60" s="19">
        <v>40696</v>
      </c>
      <c r="C60" s="17" t="s">
        <v>209</v>
      </c>
      <c r="D60" s="18"/>
      <c r="E60" s="17">
        <v>125</v>
      </c>
      <c r="F60" s="18">
        <f t="shared" si="2"/>
        <v>9375</v>
      </c>
      <c r="G60" s="18"/>
      <c r="H60" s="18">
        <f>H59</f>
        <v>207.66666666666666</v>
      </c>
      <c r="I60" s="22">
        <f t="shared" si="3"/>
        <v>2117.2666666666664</v>
      </c>
      <c r="J60" s="9"/>
    </row>
    <row r="61" spans="1:11" ht="15" customHeight="1">
      <c r="A61" s="64" t="s">
        <v>147</v>
      </c>
      <c r="B61" s="19">
        <v>20822</v>
      </c>
      <c r="C61" s="17" t="s">
        <v>211</v>
      </c>
      <c r="D61" s="18"/>
      <c r="E61" s="17">
        <v>3</v>
      </c>
      <c r="F61" s="18">
        <f t="shared" si="2"/>
        <v>225</v>
      </c>
      <c r="G61" s="18"/>
      <c r="H61" s="18">
        <f>H60</f>
        <v>207.66666666666666</v>
      </c>
      <c r="I61" s="22">
        <f t="shared" si="3"/>
        <v>-7032.7333333333327</v>
      </c>
      <c r="J61" s="9"/>
    </row>
    <row r="62" spans="1:11" ht="15" customHeight="1">
      <c r="A62" s="64" t="s">
        <v>149</v>
      </c>
      <c r="B62" s="19" t="s">
        <v>96</v>
      </c>
      <c r="C62" s="17" t="s">
        <v>211</v>
      </c>
      <c r="D62" s="18"/>
      <c r="E62" s="17">
        <v>25</v>
      </c>
      <c r="F62" s="18">
        <f t="shared" si="2"/>
        <v>1875</v>
      </c>
      <c r="G62" s="18"/>
      <c r="H62" s="18">
        <f>H61</f>
        <v>207.66666666666666</v>
      </c>
      <c r="I62" s="22">
        <f t="shared" si="3"/>
        <v>-5382.7333333333336</v>
      </c>
      <c r="J62" s="9"/>
    </row>
    <row r="63" spans="1:11" ht="15" customHeight="1">
      <c r="A63" s="64" t="s">
        <v>150</v>
      </c>
      <c r="B63" s="19" t="s">
        <v>105</v>
      </c>
      <c r="C63" s="17" t="s">
        <v>211</v>
      </c>
      <c r="D63" s="18"/>
      <c r="E63" s="17">
        <v>101</v>
      </c>
      <c r="F63" s="18">
        <f t="shared" si="2"/>
        <v>7575</v>
      </c>
      <c r="G63" s="18"/>
      <c r="H63" s="18">
        <f>H62</f>
        <v>207.66666666666666</v>
      </c>
      <c r="I63" s="22">
        <f t="shared" si="3"/>
        <v>317.26666666666733</v>
      </c>
      <c r="J63" s="12"/>
    </row>
    <row r="64" spans="1:11" ht="15" customHeight="1">
      <c r="A64" s="5"/>
      <c r="B64" s="5"/>
      <c r="C64" s="5"/>
      <c r="D64" s="6"/>
      <c r="E64" s="5"/>
      <c r="F64" s="6">
        <f>SUM(F4:F63)</f>
        <v>412425</v>
      </c>
      <c r="G64" s="6"/>
      <c r="H64" s="6">
        <f>SUM(H4:H63)</f>
        <v>35499</v>
      </c>
      <c r="I64" s="6">
        <f>F64+H64</f>
        <v>447924</v>
      </c>
      <c r="J64" s="6"/>
    </row>
    <row r="65" spans="1:10" ht="15" customHeight="1">
      <c r="A65" s="5"/>
      <c r="B65" s="5"/>
      <c r="C65" s="5"/>
      <c r="D65" s="6"/>
      <c r="E65" s="5"/>
      <c r="F65" s="6"/>
      <c r="G65" s="6"/>
      <c r="H65" s="8" t="s">
        <v>85</v>
      </c>
      <c r="I65" s="6">
        <f>I64/(COUNTIF(A4:A63,"*"))</f>
        <v>7465.4</v>
      </c>
      <c r="J65" s="5"/>
    </row>
  </sheetData>
  <autoFilter ref="A3:J63" xr:uid="{6F474B58-787A-4D45-B02F-A5A27401A210}">
    <sortState xmlns:xlrd2="http://schemas.microsoft.com/office/spreadsheetml/2017/richdata2" ref="A4:J65">
      <sortCondition ref="C3:C63"/>
    </sortState>
  </autoFilter>
  <conditionalFormatting sqref="I4:I63">
    <cfRule type="cellIs" dxfId="3" priority="1" operator="lessThan">
      <formula>0</formula>
    </cfRule>
  </conditionalFormatting>
  <hyperlinks>
    <hyperlink ref="P13" r:id="rId1" xr:uid="{1E83C6EE-0852-42C6-A924-08207C1EE344}"/>
    <hyperlink ref="K58" r:id="rId2" display="kansli@tyresohandboll.se; " xr:uid="{D859891F-60C9-4A07-BD55-A9EAB3B62317}"/>
    <hyperlink ref="K46" r:id="rId3" display="jerker.nyman@skanska.se; " xr:uid="{CA49A244-617F-4633-B927-D503319DEB0F}"/>
    <hyperlink ref="K28" r:id="rId4" display="christian.akesson@ahushandboll.com; " xr:uid="{53EA3BEA-70C0-4B27-84EF-7433AF54376A}"/>
    <hyperlink ref="K22" r:id="rId5" display="mwongse@gmail.com; " xr:uid="{BD069C30-4158-4C1B-97C6-57B308E243AD}"/>
    <hyperlink ref="K16" r:id="rId6" display="jonas.esko@gmail.com; " xr:uid="{DEB3D3A2-BDC6-4FFB-944E-1E8C41AE7ACF}"/>
    <hyperlink ref="K10" r:id="rId7" display="patrik.hakansson@soderkoping.se; " xr:uid="{955F0ECF-E2BE-4BAC-8704-49367A901A21}"/>
    <hyperlink ref="K4" r:id="rId8" display="goksten@telia.com; " xr:uid="{D33B433B-44BA-4899-8A0A-34390FEB4205}"/>
  </hyperlinks>
  <pageMargins left="0.7" right="0.7" top="0.75" bottom="0.75" header="0.3" footer="0.3"/>
  <pageSetup paperSize="9" scale="88" orientation="landscape" horizontalDpi="360" verticalDpi="360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3CE5-5369-6E44-A858-22D7BB840FA9}">
  <dimension ref="A1:P55"/>
  <sheetViews>
    <sheetView topLeftCell="A47" zoomScale="80" zoomScaleNormal="80" workbookViewId="0">
      <selection activeCell="P1" sqref="P1"/>
    </sheetView>
  </sheetViews>
  <sheetFormatPr defaultColWidth="8.81640625" defaultRowHeight="15" customHeight="1"/>
  <cols>
    <col min="1" max="1" width="26.81640625" style="2" customWidth="1"/>
    <col min="2" max="2" width="14.7265625" style="2" bestFit="1" customWidth="1"/>
    <col min="3" max="3" width="8.81640625" style="2" bestFit="1" customWidth="1"/>
    <col min="4" max="4" width="10" style="3" bestFit="1" customWidth="1"/>
    <col min="5" max="5" width="11.1796875" style="2" customWidth="1"/>
    <col min="6" max="6" width="10.7265625" style="3" bestFit="1" customWidth="1"/>
    <col min="7" max="7" width="11.26953125" style="3" customWidth="1"/>
    <col min="8" max="8" width="13" style="3" customWidth="1"/>
    <col min="9" max="9" width="10.7265625" style="3" bestFit="1" customWidth="1"/>
    <col min="10" max="10" width="35.1796875" style="2" bestFit="1" customWidth="1"/>
    <col min="11" max="15" width="8.81640625" style="2"/>
    <col min="16" max="16" width="127.26953125" style="2" customWidth="1"/>
    <col min="17" max="16384" width="8.81640625" style="2"/>
  </cols>
  <sheetData>
    <row r="1" spans="1:16" ht="31">
      <c r="A1" s="7" t="s">
        <v>212</v>
      </c>
      <c r="J1" s="10"/>
    </row>
    <row r="2" spans="1:16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6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6" ht="15" customHeight="1">
      <c r="A4" s="24" t="s">
        <v>213</v>
      </c>
      <c r="B4" s="26" t="s">
        <v>214</v>
      </c>
      <c r="C4" s="24">
        <v>1</v>
      </c>
      <c r="D4" s="23">
        <v>10000</v>
      </c>
      <c r="E4" s="24"/>
      <c r="F4" s="23">
        <f t="shared" ref="F4:F35" si="0">(E4*75)+D4</f>
        <v>10000</v>
      </c>
      <c r="G4" s="23">
        <v>5742</v>
      </c>
      <c r="H4" s="23">
        <f>G4/5</f>
        <v>1148.4000000000001</v>
      </c>
      <c r="I4" s="23">
        <f t="shared" ref="I4:I35" si="1">F4+H4-$I$55</f>
        <v>5645.7849999999999</v>
      </c>
      <c r="J4" s="24"/>
      <c r="K4" s="57"/>
      <c r="L4" s="11"/>
    </row>
    <row r="5" spans="1:16" ht="15" customHeight="1">
      <c r="A5" s="9" t="s">
        <v>71</v>
      </c>
      <c r="B5" s="13" t="s">
        <v>72</v>
      </c>
      <c r="C5" s="9">
        <v>1</v>
      </c>
      <c r="D5" s="22"/>
      <c r="E5" s="9">
        <v>23</v>
      </c>
      <c r="F5" s="22">
        <f t="shared" si="0"/>
        <v>1725</v>
      </c>
      <c r="G5" s="22"/>
      <c r="H5" s="22">
        <f>H4</f>
        <v>1148.4000000000001</v>
      </c>
      <c r="I5" s="22">
        <f t="shared" si="1"/>
        <v>-2629.2149999999997</v>
      </c>
      <c r="J5" s="9"/>
    </row>
    <row r="6" spans="1:16" ht="15" customHeight="1">
      <c r="A6" s="21" t="s">
        <v>215</v>
      </c>
      <c r="B6" s="13" t="s">
        <v>155</v>
      </c>
      <c r="C6" s="9">
        <v>1</v>
      </c>
      <c r="D6" s="22"/>
      <c r="E6" s="9">
        <v>20</v>
      </c>
      <c r="F6" s="22">
        <f t="shared" si="0"/>
        <v>1500</v>
      </c>
      <c r="G6" s="22"/>
      <c r="H6" s="22">
        <f>H5</f>
        <v>1148.4000000000001</v>
      </c>
      <c r="I6" s="22">
        <f t="shared" si="1"/>
        <v>-2854.2149999999997</v>
      </c>
      <c r="J6" s="9"/>
    </row>
    <row r="7" spans="1:16" ht="15" customHeight="1">
      <c r="A7" s="9" t="s">
        <v>216</v>
      </c>
      <c r="B7" s="13" t="s">
        <v>217</v>
      </c>
      <c r="C7" s="9">
        <v>1</v>
      </c>
      <c r="D7" s="22"/>
      <c r="E7" s="9">
        <v>54</v>
      </c>
      <c r="F7" s="22">
        <f t="shared" si="0"/>
        <v>4050</v>
      </c>
      <c r="G7" s="22"/>
      <c r="H7" s="22">
        <f>H6</f>
        <v>1148.4000000000001</v>
      </c>
      <c r="I7" s="22">
        <f t="shared" si="1"/>
        <v>-304.21500000000015</v>
      </c>
      <c r="J7" s="9"/>
    </row>
    <row r="8" spans="1:16" ht="15" customHeight="1">
      <c r="A8" s="9" t="s">
        <v>218</v>
      </c>
      <c r="B8" s="39">
        <v>45569</v>
      </c>
      <c r="C8" s="9">
        <v>1</v>
      </c>
      <c r="D8" s="22"/>
      <c r="E8" s="9">
        <v>27</v>
      </c>
      <c r="F8" s="22">
        <f t="shared" si="0"/>
        <v>2025</v>
      </c>
      <c r="G8" s="22"/>
      <c r="H8" s="22">
        <f>H7</f>
        <v>1148.4000000000001</v>
      </c>
      <c r="I8" s="22">
        <f t="shared" si="1"/>
        <v>-2329.2149999999997</v>
      </c>
      <c r="J8" s="9"/>
    </row>
    <row r="9" spans="1:16" ht="15" customHeight="1">
      <c r="A9" s="24" t="s">
        <v>30</v>
      </c>
      <c r="B9" s="26" t="s">
        <v>88</v>
      </c>
      <c r="C9" s="24">
        <v>2</v>
      </c>
      <c r="D9" s="23">
        <v>10000</v>
      </c>
      <c r="E9" s="24"/>
      <c r="F9" s="23">
        <f t="shared" si="0"/>
        <v>10000</v>
      </c>
      <c r="G9" s="23">
        <v>6378</v>
      </c>
      <c r="H9" s="23">
        <f>G9/5</f>
        <v>1275.5999999999999</v>
      </c>
      <c r="I9" s="23">
        <f t="shared" si="1"/>
        <v>5772.9850000000006</v>
      </c>
      <c r="J9" s="24"/>
      <c r="K9" s="57"/>
      <c r="P9" s="54" t="s">
        <v>99</v>
      </c>
    </row>
    <row r="10" spans="1:16" ht="15" customHeight="1">
      <c r="A10" s="9" t="s">
        <v>124</v>
      </c>
      <c r="B10" s="13" t="s">
        <v>180</v>
      </c>
      <c r="C10" s="9">
        <v>2</v>
      </c>
      <c r="D10" s="22"/>
      <c r="E10" s="9">
        <v>40</v>
      </c>
      <c r="F10" s="22">
        <f t="shared" si="0"/>
        <v>3000</v>
      </c>
      <c r="G10" s="22"/>
      <c r="H10" s="22">
        <f>H9</f>
        <v>1275.5999999999999</v>
      </c>
      <c r="I10" s="22">
        <f t="shared" si="1"/>
        <v>-1227.0149999999994</v>
      </c>
      <c r="J10" s="9"/>
      <c r="P10" s="55"/>
    </row>
    <row r="11" spans="1:16" ht="15" customHeight="1">
      <c r="A11" s="9" t="s">
        <v>79</v>
      </c>
      <c r="B11" s="39">
        <v>11482</v>
      </c>
      <c r="C11" s="9">
        <v>2</v>
      </c>
      <c r="D11" s="22"/>
      <c r="E11" s="9">
        <v>36</v>
      </c>
      <c r="F11" s="22">
        <f t="shared" si="0"/>
        <v>2700</v>
      </c>
      <c r="G11" s="22"/>
      <c r="H11" s="22">
        <f>H10</f>
        <v>1275.5999999999999</v>
      </c>
      <c r="I11" s="22">
        <f t="shared" si="1"/>
        <v>-1527.0149999999999</v>
      </c>
      <c r="J11" s="9"/>
      <c r="P11" s="54" t="s">
        <v>219</v>
      </c>
    </row>
    <row r="12" spans="1:16" ht="15" customHeight="1">
      <c r="A12" s="9" t="s">
        <v>220</v>
      </c>
      <c r="B12" s="13" t="s">
        <v>221</v>
      </c>
      <c r="C12" s="9">
        <v>2</v>
      </c>
      <c r="D12" s="22"/>
      <c r="E12" s="9">
        <v>95</v>
      </c>
      <c r="F12" s="22">
        <f t="shared" si="0"/>
        <v>7125</v>
      </c>
      <c r="G12" s="22"/>
      <c r="H12" s="22">
        <f>H11</f>
        <v>1275.5999999999999</v>
      </c>
      <c r="I12" s="22">
        <f t="shared" si="1"/>
        <v>2897.9850000000006</v>
      </c>
      <c r="J12" s="9"/>
      <c r="P12" s="54" t="s">
        <v>102</v>
      </c>
    </row>
    <row r="13" spans="1:16" ht="15" customHeight="1">
      <c r="A13" s="9" t="s">
        <v>222</v>
      </c>
      <c r="B13" s="13">
        <v>11382</v>
      </c>
      <c r="C13" s="9">
        <v>2</v>
      </c>
      <c r="D13" s="22"/>
      <c r="E13" s="9">
        <v>53</v>
      </c>
      <c r="F13" s="22">
        <f t="shared" si="0"/>
        <v>3975</v>
      </c>
      <c r="G13" s="22"/>
      <c r="H13" s="22">
        <f>H12</f>
        <v>1275.5999999999999</v>
      </c>
      <c r="I13" s="22">
        <f t="shared" si="1"/>
        <v>-252.01499999999942</v>
      </c>
      <c r="J13" s="9"/>
      <c r="P13" s="55"/>
    </row>
    <row r="14" spans="1:16" ht="15" customHeight="1">
      <c r="A14" s="25" t="s">
        <v>223</v>
      </c>
      <c r="B14" s="26">
        <v>11338</v>
      </c>
      <c r="C14" s="24">
        <v>3</v>
      </c>
      <c r="D14" s="23">
        <v>10000</v>
      </c>
      <c r="E14" s="24"/>
      <c r="F14" s="23">
        <f t="shared" si="0"/>
        <v>10000</v>
      </c>
      <c r="G14" s="23">
        <v>2814</v>
      </c>
      <c r="H14" s="23">
        <f>G14/5</f>
        <v>562.79999999999995</v>
      </c>
      <c r="I14" s="23">
        <f t="shared" si="1"/>
        <v>5060.1849999999995</v>
      </c>
      <c r="J14" s="24"/>
      <c r="K14" s="57"/>
      <c r="P14" s="70" t="s">
        <v>104</v>
      </c>
    </row>
    <row r="15" spans="1:16" ht="15" customHeight="1">
      <c r="A15" s="21" t="s">
        <v>34</v>
      </c>
      <c r="B15" s="39">
        <v>11298</v>
      </c>
      <c r="C15" s="9">
        <v>3</v>
      </c>
      <c r="D15" s="22"/>
      <c r="E15" s="9">
        <v>25</v>
      </c>
      <c r="F15" s="22">
        <f t="shared" si="0"/>
        <v>1875</v>
      </c>
      <c r="G15" s="22"/>
      <c r="H15" s="22">
        <f>H14</f>
        <v>562.79999999999995</v>
      </c>
      <c r="I15" s="22">
        <f t="shared" si="1"/>
        <v>-3064.8149999999996</v>
      </c>
      <c r="J15" s="9"/>
      <c r="P15" s="55"/>
    </row>
    <row r="16" spans="1:16" ht="15" customHeight="1">
      <c r="A16" s="9" t="s">
        <v>198</v>
      </c>
      <c r="B16" s="13" t="s">
        <v>62</v>
      </c>
      <c r="C16" s="9">
        <v>3</v>
      </c>
      <c r="D16" s="22"/>
      <c r="E16" s="9">
        <v>4</v>
      </c>
      <c r="F16" s="22">
        <f t="shared" si="0"/>
        <v>300</v>
      </c>
      <c r="G16" s="22"/>
      <c r="H16" s="22">
        <f>H15</f>
        <v>562.79999999999995</v>
      </c>
      <c r="I16" s="22">
        <f t="shared" si="1"/>
        <v>-4639.8149999999996</v>
      </c>
      <c r="J16" s="9"/>
      <c r="P16" s="54" t="s">
        <v>107</v>
      </c>
    </row>
    <row r="17" spans="1:16" ht="15" customHeight="1">
      <c r="A17" s="9" t="s">
        <v>42</v>
      </c>
      <c r="B17" s="13" t="s">
        <v>43</v>
      </c>
      <c r="C17" s="9">
        <v>3</v>
      </c>
      <c r="D17" s="22"/>
      <c r="E17" s="9">
        <v>56</v>
      </c>
      <c r="F17" s="22">
        <f t="shared" si="0"/>
        <v>4200</v>
      </c>
      <c r="G17" s="22"/>
      <c r="H17" s="22">
        <f>H16</f>
        <v>562.79999999999995</v>
      </c>
      <c r="I17" s="22">
        <f t="shared" si="1"/>
        <v>-739.8149999999996</v>
      </c>
      <c r="J17" s="9"/>
      <c r="P17" s="54" t="s">
        <v>108</v>
      </c>
    </row>
    <row r="18" spans="1:16" ht="15" customHeight="1">
      <c r="A18" s="9" t="s">
        <v>171</v>
      </c>
      <c r="B18" s="13" t="s">
        <v>82</v>
      </c>
      <c r="C18" s="9">
        <v>3</v>
      </c>
      <c r="D18" s="22"/>
      <c r="E18" s="9">
        <v>52</v>
      </c>
      <c r="F18" s="22">
        <f t="shared" si="0"/>
        <v>3900</v>
      </c>
      <c r="G18" s="22"/>
      <c r="H18" s="22">
        <f>H17</f>
        <v>562.79999999999995</v>
      </c>
      <c r="I18" s="22">
        <f t="shared" si="1"/>
        <v>-1039.8149999999996</v>
      </c>
      <c r="J18" s="9"/>
    </row>
    <row r="19" spans="1:16" ht="15" customHeight="1">
      <c r="A19" s="27" t="s">
        <v>224</v>
      </c>
      <c r="B19" s="34">
        <v>32717</v>
      </c>
      <c r="C19" s="24">
        <v>4</v>
      </c>
      <c r="D19" s="23">
        <v>10000</v>
      </c>
      <c r="E19" s="24"/>
      <c r="F19" s="23">
        <f t="shared" si="0"/>
        <v>10000</v>
      </c>
      <c r="G19" s="23">
        <v>3929</v>
      </c>
      <c r="H19" s="23">
        <f>G19/4</f>
        <v>982.25</v>
      </c>
      <c r="I19" s="23">
        <f t="shared" si="1"/>
        <v>5479.6350000000002</v>
      </c>
      <c r="J19" s="24"/>
      <c r="K19" s="57"/>
    </row>
    <row r="20" spans="1:16" ht="15" customHeight="1">
      <c r="A20" s="9" t="s">
        <v>225</v>
      </c>
      <c r="B20" s="13" t="s">
        <v>217</v>
      </c>
      <c r="C20" s="9">
        <v>4</v>
      </c>
      <c r="D20" s="22"/>
      <c r="E20" s="9">
        <v>82</v>
      </c>
      <c r="F20" s="22">
        <f t="shared" si="0"/>
        <v>6150</v>
      </c>
      <c r="G20" s="22"/>
      <c r="H20" s="22">
        <f>H19</f>
        <v>982.25</v>
      </c>
      <c r="I20" s="22">
        <f t="shared" si="1"/>
        <v>1629.6350000000002</v>
      </c>
      <c r="J20" s="9"/>
    </row>
    <row r="21" spans="1:16" ht="15" customHeight="1">
      <c r="A21" s="9" t="s">
        <v>40</v>
      </c>
      <c r="B21" s="13" t="s">
        <v>41</v>
      </c>
      <c r="C21" s="9">
        <v>4</v>
      </c>
      <c r="D21" s="22"/>
      <c r="E21" s="9">
        <v>12</v>
      </c>
      <c r="F21" s="22">
        <f t="shared" si="0"/>
        <v>900</v>
      </c>
      <c r="G21" s="22"/>
      <c r="H21" s="22">
        <f>H20</f>
        <v>982.25</v>
      </c>
      <c r="I21" s="22">
        <f t="shared" si="1"/>
        <v>-3620.3649999999998</v>
      </c>
      <c r="J21" s="9"/>
    </row>
    <row r="22" spans="1:16" ht="15" customHeight="1">
      <c r="A22" s="9" t="s">
        <v>226</v>
      </c>
      <c r="B22" s="13">
        <v>2767</v>
      </c>
      <c r="C22" s="9">
        <v>4</v>
      </c>
      <c r="D22" s="22"/>
      <c r="E22" s="9">
        <v>123</v>
      </c>
      <c r="F22" s="22">
        <f t="shared" si="0"/>
        <v>9225</v>
      </c>
      <c r="G22" s="22"/>
      <c r="H22" s="22">
        <f>H21</f>
        <v>982.25</v>
      </c>
      <c r="I22" s="22">
        <f t="shared" si="1"/>
        <v>4704.6350000000002</v>
      </c>
      <c r="J22" s="9"/>
    </row>
    <row r="23" spans="1:16" ht="15" customHeight="1">
      <c r="A23" s="9" t="s">
        <v>174</v>
      </c>
      <c r="B23" s="13" t="s">
        <v>75</v>
      </c>
      <c r="C23" s="9">
        <v>4</v>
      </c>
      <c r="D23" s="22"/>
      <c r="E23" s="9">
        <v>67</v>
      </c>
      <c r="F23" s="22">
        <f t="shared" si="0"/>
        <v>5025</v>
      </c>
      <c r="G23" s="22"/>
      <c r="H23" s="22">
        <f>G23/4</f>
        <v>0</v>
      </c>
      <c r="I23" s="22">
        <f t="shared" si="1"/>
        <v>-477.61499999999978</v>
      </c>
      <c r="J23" s="9"/>
    </row>
    <row r="24" spans="1:16" ht="15" customHeight="1">
      <c r="A24" s="24" t="s">
        <v>66</v>
      </c>
      <c r="B24" s="26" t="s">
        <v>67</v>
      </c>
      <c r="C24" s="24">
        <v>5</v>
      </c>
      <c r="D24" s="23">
        <v>10000</v>
      </c>
      <c r="E24" s="24"/>
      <c r="F24" s="23">
        <f t="shared" si="0"/>
        <v>10000</v>
      </c>
      <c r="G24" s="23">
        <v>3041</v>
      </c>
      <c r="H24" s="23">
        <f>G24/5</f>
        <v>608.20000000000005</v>
      </c>
      <c r="I24" s="23">
        <f t="shared" si="1"/>
        <v>5105.5850000000009</v>
      </c>
      <c r="J24" s="24"/>
      <c r="K24" s="57"/>
    </row>
    <row r="25" spans="1:16" ht="15" customHeight="1">
      <c r="A25" s="9" t="s">
        <v>57</v>
      </c>
      <c r="B25" s="13" t="s">
        <v>103</v>
      </c>
      <c r="C25" s="9">
        <v>5</v>
      </c>
      <c r="D25" s="22"/>
      <c r="E25" s="9">
        <v>8</v>
      </c>
      <c r="F25" s="22">
        <f t="shared" si="0"/>
        <v>600</v>
      </c>
      <c r="G25" s="22"/>
      <c r="H25" s="22">
        <f>H24</f>
        <v>608.20000000000005</v>
      </c>
      <c r="I25" s="22">
        <f t="shared" si="1"/>
        <v>-4294.415</v>
      </c>
      <c r="J25" s="9"/>
    </row>
    <row r="26" spans="1:16" ht="15" customHeight="1">
      <c r="A26" s="9" t="s">
        <v>106</v>
      </c>
      <c r="B26" s="13" t="s">
        <v>194</v>
      </c>
      <c r="C26" s="9">
        <v>5</v>
      </c>
      <c r="D26" s="22"/>
      <c r="E26" s="9">
        <v>9</v>
      </c>
      <c r="F26" s="22">
        <f t="shared" si="0"/>
        <v>675</v>
      </c>
      <c r="G26" s="22"/>
      <c r="H26" s="22">
        <f>H25</f>
        <v>608.20000000000005</v>
      </c>
      <c r="I26" s="22">
        <f t="shared" si="1"/>
        <v>-4219.415</v>
      </c>
      <c r="J26" s="9"/>
    </row>
    <row r="27" spans="1:16" ht="15" customHeight="1">
      <c r="A27" s="21" t="s">
        <v>48</v>
      </c>
      <c r="B27" s="13" t="s">
        <v>227</v>
      </c>
      <c r="C27" s="9">
        <v>5</v>
      </c>
      <c r="D27" s="22"/>
      <c r="E27" s="9">
        <v>62</v>
      </c>
      <c r="F27" s="22">
        <f t="shared" si="0"/>
        <v>4650</v>
      </c>
      <c r="G27" s="22"/>
      <c r="H27" s="22">
        <f t="shared" ref="H27:H28" si="2">H26</f>
        <v>608.20000000000005</v>
      </c>
      <c r="I27" s="22">
        <f t="shared" si="1"/>
        <v>-244.41499999999996</v>
      </c>
      <c r="J27" s="9"/>
    </row>
    <row r="28" spans="1:16" ht="15" customHeight="1">
      <c r="A28" s="21" t="s">
        <v>187</v>
      </c>
      <c r="B28" s="13" t="s">
        <v>75</v>
      </c>
      <c r="C28" s="9">
        <v>5</v>
      </c>
      <c r="D28" s="22"/>
      <c r="E28" s="9">
        <v>45</v>
      </c>
      <c r="F28" s="22">
        <f t="shared" si="0"/>
        <v>3375</v>
      </c>
      <c r="G28" s="22"/>
      <c r="H28" s="22">
        <f t="shared" si="2"/>
        <v>608.20000000000005</v>
      </c>
      <c r="I28" s="22">
        <f t="shared" si="1"/>
        <v>-1519.415</v>
      </c>
      <c r="J28" s="9"/>
    </row>
    <row r="29" spans="1:16" ht="15" customHeight="1">
      <c r="A29" s="25" t="s">
        <v>195</v>
      </c>
      <c r="B29" s="26" t="s">
        <v>196</v>
      </c>
      <c r="C29" s="24">
        <v>6</v>
      </c>
      <c r="D29" s="23">
        <v>10000</v>
      </c>
      <c r="E29" s="24"/>
      <c r="F29" s="23">
        <f t="shared" si="0"/>
        <v>10000</v>
      </c>
      <c r="G29" s="23">
        <v>1727</v>
      </c>
      <c r="H29" s="23">
        <f>G29/5</f>
        <v>345.4</v>
      </c>
      <c r="I29" s="23">
        <f t="shared" si="1"/>
        <v>4842.7849999999999</v>
      </c>
      <c r="J29" s="24"/>
      <c r="K29" s="57"/>
    </row>
    <row r="30" spans="1:16" ht="15" customHeight="1">
      <c r="A30" s="21" t="s">
        <v>170</v>
      </c>
      <c r="B30" s="13" t="s">
        <v>62</v>
      </c>
      <c r="C30" s="9">
        <v>6</v>
      </c>
      <c r="D30" s="22"/>
      <c r="E30" s="9">
        <v>52</v>
      </c>
      <c r="F30" s="22">
        <f t="shared" si="0"/>
        <v>3900</v>
      </c>
      <c r="G30" s="22"/>
      <c r="H30" s="22">
        <f>H29</f>
        <v>345.4</v>
      </c>
      <c r="I30" s="22">
        <f t="shared" si="1"/>
        <v>-1257.2150000000001</v>
      </c>
      <c r="J30" s="9"/>
    </row>
    <row r="31" spans="1:16" ht="15" customHeight="1">
      <c r="A31" s="9" t="s">
        <v>63</v>
      </c>
      <c r="B31" s="39">
        <v>37257</v>
      </c>
      <c r="C31" s="9">
        <v>6</v>
      </c>
      <c r="D31" s="22"/>
      <c r="E31" s="9">
        <v>31</v>
      </c>
      <c r="F31" s="22">
        <f t="shared" si="0"/>
        <v>2325</v>
      </c>
      <c r="G31" s="22"/>
      <c r="H31" s="22">
        <f>H30</f>
        <v>345.4</v>
      </c>
      <c r="I31" s="22">
        <f t="shared" si="1"/>
        <v>-2832.2149999999997</v>
      </c>
      <c r="J31" s="9"/>
    </row>
    <row r="32" spans="1:16" ht="15" customHeight="1">
      <c r="A32" s="9" t="s">
        <v>101</v>
      </c>
      <c r="B32" s="13">
        <v>2167</v>
      </c>
      <c r="C32" s="9">
        <v>6</v>
      </c>
      <c r="D32" s="22"/>
      <c r="E32" s="9">
        <v>69</v>
      </c>
      <c r="F32" s="22">
        <f t="shared" si="0"/>
        <v>5175</v>
      </c>
      <c r="G32" s="22"/>
      <c r="H32" s="22">
        <f>H31</f>
        <v>345.4</v>
      </c>
      <c r="I32" s="22">
        <f t="shared" si="1"/>
        <v>17.784999999999854</v>
      </c>
      <c r="J32" s="9"/>
    </row>
    <row r="33" spans="1:11" ht="15" customHeight="1">
      <c r="A33" s="9" t="s">
        <v>55</v>
      </c>
      <c r="B33" s="19" t="s">
        <v>56</v>
      </c>
      <c r="C33" s="9">
        <v>6</v>
      </c>
      <c r="D33" s="22"/>
      <c r="E33" s="9">
        <v>64</v>
      </c>
      <c r="F33" s="22">
        <f t="shared" si="0"/>
        <v>4800</v>
      </c>
      <c r="G33" s="22"/>
      <c r="H33" s="22">
        <f>H32</f>
        <v>345.4</v>
      </c>
      <c r="I33" s="22">
        <f t="shared" si="1"/>
        <v>-357.21500000000015</v>
      </c>
      <c r="J33" s="9"/>
    </row>
    <row r="34" spans="1:11" ht="15" customHeight="1">
      <c r="A34" s="24" t="s">
        <v>27</v>
      </c>
      <c r="B34" s="34">
        <v>32650</v>
      </c>
      <c r="C34" s="32">
        <v>7</v>
      </c>
      <c r="D34" s="23">
        <v>10000</v>
      </c>
      <c r="E34" s="32"/>
      <c r="F34" s="23">
        <f t="shared" si="0"/>
        <v>10000</v>
      </c>
      <c r="G34" s="33">
        <v>2209</v>
      </c>
      <c r="H34" s="23">
        <f>G34/5</f>
        <v>441.8</v>
      </c>
      <c r="I34" s="23">
        <f t="shared" si="1"/>
        <v>4939.1849999999995</v>
      </c>
      <c r="J34" s="36"/>
      <c r="K34" s="57"/>
    </row>
    <row r="35" spans="1:11" ht="15" customHeight="1">
      <c r="A35" s="21" t="s">
        <v>228</v>
      </c>
      <c r="B35" s="13" t="s">
        <v>229</v>
      </c>
      <c r="C35" s="9">
        <v>7</v>
      </c>
      <c r="D35" s="22"/>
      <c r="E35" s="9">
        <v>57</v>
      </c>
      <c r="F35" s="22">
        <f t="shared" si="0"/>
        <v>4275</v>
      </c>
      <c r="G35" s="22"/>
      <c r="H35" s="22">
        <f>H34</f>
        <v>441.8</v>
      </c>
      <c r="I35" s="22">
        <f t="shared" si="1"/>
        <v>-785.8149999999996</v>
      </c>
      <c r="J35" s="9"/>
    </row>
    <row r="36" spans="1:11" ht="15" customHeight="1">
      <c r="A36" s="9" t="s">
        <v>83</v>
      </c>
      <c r="B36" s="13" t="s">
        <v>115</v>
      </c>
      <c r="C36" s="9">
        <v>7</v>
      </c>
      <c r="D36" s="22"/>
      <c r="E36" s="9">
        <v>4</v>
      </c>
      <c r="F36" s="22">
        <f t="shared" ref="F36:F53" si="3">(E36*75)+D36</f>
        <v>300</v>
      </c>
      <c r="G36" s="22"/>
      <c r="H36" s="22">
        <f>H35</f>
        <v>441.8</v>
      </c>
      <c r="I36" s="22">
        <f t="shared" ref="I36:I53" si="4">F36+H36-$I$55</f>
        <v>-4760.8149999999996</v>
      </c>
      <c r="J36" s="9"/>
    </row>
    <row r="37" spans="1:11" ht="15" customHeight="1">
      <c r="A37" s="9" t="s">
        <v>113</v>
      </c>
      <c r="B37" s="13" t="s">
        <v>114</v>
      </c>
      <c r="C37" s="9">
        <v>7</v>
      </c>
      <c r="D37" s="22"/>
      <c r="E37" s="9">
        <v>85</v>
      </c>
      <c r="F37" s="22">
        <f t="shared" si="3"/>
        <v>6375</v>
      </c>
      <c r="G37" s="22"/>
      <c r="H37" s="22">
        <f>H36</f>
        <v>441.8</v>
      </c>
      <c r="I37" s="22">
        <f t="shared" si="4"/>
        <v>1314.1850000000004</v>
      </c>
      <c r="J37" s="9"/>
    </row>
    <row r="38" spans="1:11" ht="15" customHeight="1">
      <c r="A38" s="9" t="s">
        <v>186</v>
      </c>
      <c r="B38" s="13" t="s">
        <v>51</v>
      </c>
      <c r="C38" s="9">
        <v>7</v>
      </c>
      <c r="D38" s="22"/>
      <c r="E38" s="9">
        <v>69</v>
      </c>
      <c r="F38" s="22">
        <f t="shared" si="3"/>
        <v>5175</v>
      </c>
      <c r="G38" s="22"/>
      <c r="H38" s="22">
        <f>H37</f>
        <v>441.8</v>
      </c>
      <c r="I38" s="22">
        <f t="shared" si="4"/>
        <v>114.1850000000004</v>
      </c>
      <c r="J38" s="9"/>
    </row>
    <row r="39" spans="1:11" ht="15" customHeight="1">
      <c r="A39" s="24" t="s">
        <v>134</v>
      </c>
      <c r="B39" s="26" t="s">
        <v>82</v>
      </c>
      <c r="C39" s="24">
        <v>8</v>
      </c>
      <c r="D39" s="23">
        <v>10000</v>
      </c>
      <c r="E39" s="24"/>
      <c r="F39" s="23">
        <f t="shared" si="3"/>
        <v>10000</v>
      </c>
      <c r="G39" s="23">
        <v>2010</v>
      </c>
      <c r="H39" s="23">
        <f>G39/5</f>
        <v>402</v>
      </c>
      <c r="I39" s="23">
        <f t="shared" si="4"/>
        <v>4899.3850000000002</v>
      </c>
      <c r="J39" s="24"/>
      <c r="K39" s="57"/>
    </row>
    <row r="40" spans="1:11" ht="15" customHeight="1">
      <c r="A40" s="9" t="s">
        <v>230</v>
      </c>
      <c r="B40" s="13" t="s">
        <v>229</v>
      </c>
      <c r="C40" s="9">
        <v>8</v>
      </c>
      <c r="D40" s="22"/>
      <c r="E40" s="9">
        <v>53</v>
      </c>
      <c r="F40" s="22">
        <f t="shared" si="3"/>
        <v>3975</v>
      </c>
      <c r="G40" s="22"/>
      <c r="H40" s="22">
        <f>H39</f>
        <v>402</v>
      </c>
      <c r="I40" s="22">
        <f t="shared" si="4"/>
        <v>-1125.6149999999998</v>
      </c>
      <c r="J40" s="9"/>
    </row>
    <row r="41" spans="1:11" ht="15" customHeight="1">
      <c r="A41" s="21" t="s">
        <v>69</v>
      </c>
      <c r="B41" s="39">
        <v>3344</v>
      </c>
      <c r="C41" s="9">
        <v>8</v>
      </c>
      <c r="D41" s="22"/>
      <c r="E41" s="9">
        <v>4</v>
      </c>
      <c r="F41" s="22">
        <f t="shared" si="3"/>
        <v>300</v>
      </c>
      <c r="G41" s="22"/>
      <c r="H41" s="22">
        <f>H40</f>
        <v>402</v>
      </c>
      <c r="I41" s="22">
        <f t="shared" si="4"/>
        <v>-4800.6149999999998</v>
      </c>
      <c r="J41" s="9"/>
    </row>
    <row r="42" spans="1:11" ht="15" customHeight="1">
      <c r="A42" s="9" t="s">
        <v>231</v>
      </c>
      <c r="B42" s="39">
        <v>11411</v>
      </c>
      <c r="C42" s="9">
        <v>8</v>
      </c>
      <c r="D42" s="22"/>
      <c r="E42" s="9">
        <v>95</v>
      </c>
      <c r="F42" s="22">
        <f t="shared" si="3"/>
        <v>7125</v>
      </c>
      <c r="G42" s="22"/>
      <c r="H42" s="22">
        <f>H41</f>
        <v>402</v>
      </c>
      <c r="I42" s="22">
        <f t="shared" si="4"/>
        <v>2024.3850000000002</v>
      </c>
      <c r="J42" s="9"/>
    </row>
    <row r="43" spans="1:11" ht="15" customHeight="1">
      <c r="A43" s="9" t="s">
        <v>164</v>
      </c>
      <c r="B43" s="13" t="s">
        <v>51</v>
      </c>
      <c r="C43" s="9">
        <v>8</v>
      </c>
      <c r="D43" s="22"/>
      <c r="E43" s="9">
        <v>65</v>
      </c>
      <c r="F43" s="22">
        <f t="shared" si="3"/>
        <v>4875</v>
      </c>
      <c r="G43" s="22"/>
      <c r="H43" s="22">
        <f>H42</f>
        <v>402</v>
      </c>
      <c r="I43" s="22">
        <f t="shared" si="4"/>
        <v>-225.61499999999978</v>
      </c>
      <c r="J43" s="9"/>
    </row>
    <row r="44" spans="1:11" ht="15" customHeight="1">
      <c r="A44" s="25" t="s">
        <v>147</v>
      </c>
      <c r="B44" s="26">
        <v>20822</v>
      </c>
      <c r="C44" s="24">
        <v>9</v>
      </c>
      <c r="D44" s="23">
        <v>10000</v>
      </c>
      <c r="E44" s="24"/>
      <c r="F44" s="23">
        <f t="shared" si="3"/>
        <v>10000</v>
      </c>
      <c r="G44" s="23">
        <v>1952</v>
      </c>
      <c r="H44" s="23">
        <f>G44/5</f>
        <v>390.4</v>
      </c>
      <c r="I44" s="23">
        <f t="shared" si="4"/>
        <v>4887.7849999999999</v>
      </c>
      <c r="J44" s="24"/>
      <c r="K44" s="57"/>
    </row>
    <row r="45" spans="1:11" ht="15" customHeight="1">
      <c r="A45" s="21" t="s">
        <v>49</v>
      </c>
      <c r="B45" s="13" t="s">
        <v>125</v>
      </c>
      <c r="C45" s="9">
        <v>9</v>
      </c>
      <c r="D45" s="22"/>
      <c r="E45" s="9">
        <v>25</v>
      </c>
      <c r="F45" s="22">
        <f t="shared" si="3"/>
        <v>1875</v>
      </c>
      <c r="G45" s="22"/>
      <c r="H45" s="22">
        <f>H44</f>
        <v>390.4</v>
      </c>
      <c r="I45" s="22">
        <f t="shared" si="4"/>
        <v>-3237.2149999999997</v>
      </c>
      <c r="J45" s="9"/>
    </row>
    <row r="46" spans="1:11" ht="15" customHeight="1">
      <c r="A46" s="9" t="s">
        <v>22</v>
      </c>
      <c r="B46" s="13" t="s">
        <v>144</v>
      </c>
      <c r="C46" s="9">
        <v>9</v>
      </c>
      <c r="D46" s="22"/>
      <c r="E46" s="9">
        <v>11</v>
      </c>
      <c r="F46" s="22">
        <f t="shared" si="3"/>
        <v>825</v>
      </c>
      <c r="G46" s="22"/>
      <c r="H46" s="22">
        <f>H45</f>
        <v>390.4</v>
      </c>
      <c r="I46" s="22">
        <f t="shared" si="4"/>
        <v>-4287.2150000000001</v>
      </c>
      <c r="J46" s="9"/>
    </row>
    <row r="47" spans="1:11" ht="15" customHeight="1">
      <c r="A47" s="21" t="s">
        <v>150</v>
      </c>
      <c r="B47" s="39">
        <v>11297</v>
      </c>
      <c r="C47" s="9">
        <v>9</v>
      </c>
      <c r="D47" s="22"/>
      <c r="E47" s="9">
        <v>96</v>
      </c>
      <c r="F47" s="22">
        <f t="shared" si="3"/>
        <v>7200</v>
      </c>
      <c r="G47" s="22"/>
      <c r="H47" s="22">
        <f>H46</f>
        <v>390.4</v>
      </c>
      <c r="I47" s="22">
        <f t="shared" si="4"/>
        <v>2087.7849999999999</v>
      </c>
      <c r="J47" s="9"/>
    </row>
    <row r="48" spans="1:11" ht="15" customHeight="1">
      <c r="A48" s="9" t="s">
        <v>205</v>
      </c>
      <c r="B48" s="39">
        <v>11559</v>
      </c>
      <c r="C48" s="9">
        <v>9</v>
      </c>
      <c r="D48" s="22"/>
      <c r="E48" s="9">
        <v>89</v>
      </c>
      <c r="F48" s="22">
        <f t="shared" si="3"/>
        <v>6675</v>
      </c>
      <c r="G48" s="22"/>
      <c r="H48" s="22">
        <f>H47</f>
        <v>390.4</v>
      </c>
      <c r="I48" s="22">
        <f t="shared" si="4"/>
        <v>1562.7849999999999</v>
      </c>
      <c r="J48" s="9"/>
    </row>
    <row r="49" spans="1:11" ht="15" customHeight="1">
      <c r="A49" s="24" t="s">
        <v>203</v>
      </c>
      <c r="B49" s="26" t="s">
        <v>232</v>
      </c>
      <c r="C49" s="24">
        <v>10</v>
      </c>
      <c r="D49" s="23">
        <v>10000</v>
      </c>
      <c r="E49" s="24"/>
      <c r="F49" s="23">
        <f t="shared" si="3"/>
        <v>10000</v>
      </c>
      <c r="G49" s="23">
        <v>1003</v>
      </c>
      <c r="H49" s="23">
        <f>G49/4</f>
        <v>250.75</v>
      </c>
      <c r="I49" s="23">
        <f t="shared" si="4"/>
        <v>4748.1350000000002</v>
      </c>
      <c r="J49" s="24"/>
      <c r="K49" s="57"/>
    </row>
    <row r="50" spans="1:11" ht="15" customHeight="1">
      <c r="A50" s="21" t="s">
        <v>16</v>
      </c>
      <c r="B50" s="13" t="s">
        <v>179</v>
      </c>
      <c r="C50" s="9">
        <v>10</v>
      </c>
      <c r="D50" s="22"/>
      <c r="E50" s="9">
        <v>43</v>
      </c>
      <c r="F50" s="22">
        <f t="shared" si="3"/>
        <v>3225</v>
      </c>
      <c r="G50" s="22"/>
      <c r="H50" s="22">
        <f>H49</f>
        <v>250.75</v>
      </c>
      <c r="I50" s="22">
        <f t="shared" si="4"/>
        <v>-2026.8649999999998</v>
      </c>
      <c r="J50" s="9"/>
    </row>
    <row r="51" spans="1:11" ht="15" customHeight="1">
      <c r="A51" s="9" t="s">
        <v>233</v>
      </c>
      <c r="B51" s="13" t="s">
        <v>155</v>
      </c>
      <c r="C51" s="9">
        <v>10</v>
      </c>
      <c r="D51" s="22"/>
      <c r="E51" s="9">
        <v>4</v>
      </c>
      <c r="F51" s="22">
        <f t="shared" si="3"/>
        <v>300</v>
      </c>
      <c r="G51" s="22"/>
      <c r="H51" s="22">
        <f>H50</f>
        <v>250.75</v>
      </c>
      <c r="I51" s="22">
        <f t="shared" si="4"/>
        <v>-4951.8649999999998</v>
      </c>
      <c r="J51" s="9"/>
    </row>
    <row r="52" spans="1:11" ht="15" customHeight="1">
      <c r="A52" s="9" t="s">
        <v>32</v>
      </c>
      <c r="B52" s="13" t="s">
        <v>33</v>
      </c>
      <c r="C52" s="9">
        <v>10</v>
      </c>
      <c r="D52" s="22"/>
      <c r="E52" s="9">
        <v>87</v>
      </c>
      <c r="F52" s="22">
        <f t="shared" si="3"/>
        <v>6525</v>
      </c>
      <c r="G52" s="22"/>
      <c r="H52" s="22">
        <f>H51</f>
        <v>250.75</v>
      </c>
      <c r="I52" s="22">
        <f t="shared" si="4"/>
        <v>1273.1350000000002</v>
      </c>
      <c r="J52" s="9"/>
    </row>
    <row r="53" spans="1:11" ht="15" customHeight="1">
      <c r="A53" s="9" t="s">
        <v>23</v>
      </c>
      <c r="B53" s="13" t="s">
        <v>96</v>
      </c>
      <c r="C53" s="9">
        <v>10</v>
      </c>
      <c r="D53" s="22"/>
      <c r="E53" s="9">
        <v>25</v>
      </c>
      <c r="F53" s="22">
        <f t="shared" si="3"/>
        <v>1875</v>
      </c>
      <c r="G53" s="22"/>
      <c r="H53" s="22">
        <f>H52</f>
        <v>250.75</v>
      </c>
      <c r="I53" s="22">
        <f t="shared" si="4"/>
        <v>-3376.8649999999998</v>
      </c>
      <c r="J53" s="9"/>
    </row>
    <row r="54" spans="1:11" ht="15" customHeight="1">
      <c r="A54" s="5"/>
      <c r="B54" s="5"/>
      <c r="C54" s="5"/>
      <c r="D54" s="6"/>
      <c r="E54" s="5"/>
      <c r="F54" s="6">
        <f>SUM(F4:F53)</f>
        <v>244075</v>
      </c>
      <c r="G54" s="6"/>
      <c r="H54" s="6">
        <f>SUM(H4:H53)</f>
        <v>31055.750000000015</v>
      </c>
      <c r="I54" s="6">
        <f>F54+H54</f>
        <v>275130.75</v>
      </c>
      <c r="J54" s="6"/>
    </row>
    <row r="55" spans="1:11" ht="15" customHeight="1">
      <c r="A55" s="5"/>
      <c r="B55" s="5"/>
      <c r="C55" s="5"/>
      <c r="D55" s="6"/>
      <c r="E55" s="5"/>
      <c r="F55" s="6"/>
      <c r="G55" s="6"/>
      <c r="H55" s="8" t="s">
        <v>85</v>
      </c>
      <c r="I55" s="6">
        <f>I54/(COUNTIF(A4:A53,"*"))</f>
        <v>5502.6149999999998</v>
      </c>
      <c r="J55" s="5"/>
    </row>
  </sheetData>
  <autoFilter ref="A3:J53" xr:uid="{6F474B58-787A-4D45-B02F-A5A27401A210}">
    <sortState xmlns:xlrd2="http://schemas.microsoft.com/office/spreadsheetml/2017/richdata2" ref="A4:J55">
      <sortCondition ref="C3:C53"/>
    </sortState>
  </autoFilter>
  <conditionalFormatting sqref="I4:I53">
    <cfRule type="cellIs" dxfId="2" priority="1" operator="lessThan">
      <formula>0</formula>
    </cfRule>
  </conditionalFormatting>
  <hyperlinks>
    <hyperlink ref="P14" r:id="rId1" xr:uid="{45703658-E40A-49D3-BA30-AC170DB0B3A7}"/>
  </hyperlinks>
  <pageMargins left="0.7" right="0.7" top="0.75" bottom="0.75" header="0.3" footer="0.3"/>
  <pageSetup paperSize="9" scale="88" orientation="landscape" horizontalDpi="360" verticalDpi="36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61E1-55D5-C74F-AD30-99B8C4FD5B2D}">
  <dimension ref="A1:P98"/>
  <sheetViews>
    <sheetView topLeftCell="E1" zoomScale="88" zoomScaleNormal="80" workbookViewId="0">
      <selection activeCell="J62" sqref="J62"/>
    </sheetView>
  </sheetViews>
  <sheetFormatPr defaultColWidth="8.81640625" defaultRowHeight="15" customHeight="1"/>
  <cols>
    <col min="1" max="1" width="24.54296875" style="2" customWidth="1"/>
    <col min="2" max="2" width="14.7265625" style="2" bestFit="1" customWidth="1"/>
    <col min="3" max="3" width="8.81640625" style="2" bestFit="1" customWidth="1"/>
    <col min="4" max="4" width="10" style="3" bestFit="1" customWidth="1"/>
    <col min="5" max="5" width="11.1796875" style="2" customWidth="1"/>
    <col min="6" max="6" width="10.7265625" style="3" bestFit="1" customWidth="1"/>
    <col min="7" max="7" width="11.26953125" style="3" customWidth="1"/>
    <col min="8" max="8" width="13" style="3" customWidth="1"/>
    <col min="9" max="9" width="11.453125" style="3" bestFit="1" customWidth="1"/>
    <col min="10" max="10" width="35.1796875" style="2" bestFit="1" customWidth="1"/>
    <col min="11" max="11" width="59.81640625" style="2" customWidth="1"/>
    <col min="12" max="15" width="8.81640625" style="2"/>
    <col min="16" max="16" width="130.453125" style="2" customWidth="1"/>
    <col min="17" max="16384" width="8.81640625" style="2"/>
  </cols>
  <sheetData>
    <row r="1" spans="1:16" ht="31">
      <c r="A1" s="7" t="s">
        <v>234</v>
      </c>
      <c r="J1" s="10"/>
    </row>
    <row r="2" spans="1:16" ht="15" customHeight="1">
      <c r="A2" s="1"/>
      <c r="B2" s="1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6" ht="15" customHeight="1">
      <c r="A3" s="1" t="s">
        <v>6</v>
      </c>
      <c r="B3" s="1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6" ht="15" customHeight="1">
      <c r="A4" s="24" t="s">
        <v>235</v>
      </c>
      <c r="B4" s="26" t="s">
        <v>125</v>
      </c>
      <c r="C4" s="32" t="s">
        <v>130</v>
      </c>
      <c r="D4" s="33">
        <v>6000</v>
      </c>
      <c r="E4" s="32"/>
      <c r="F4" s="33">
        <f t="shared" ref="F4:F35" si="0">(E4*75)+D4</f>
        <v>6000</v>
      </c>
      <c r="G4" s="33">
        <v>2728</v>
      </c>
      <c r="H4" s="33">
        <f>G4/4</f>
        <v>682</v>
      </c>
      <c r="I4" s="23">
        <f t="shared" ref="I4:I35" si="1">F4+H4-$I$98</f>
        <v>1467.4731182795695</v>
      </c>
      <c r="J4" s="24" t="s">
        <v>17</v>
      </c>
      <c r="K4" s="66" t="s">
        <v>236</v>
      </c>
    </row>
    <row r="5" spans="1:16" ht="15" customHeight="1">
      <c r="A5" s="9" t="s">
        <v>127</v>
      </c>
      <c r="B5" s="13" t="s">
        <v>155</v>
      </c>
      <c r="C5" s="17" t="s">
        <v>130</v>
      </c>
      <c r="D5" s="18"/>
      <c r="E5" s="17">
        <v>22</v>
      </c>
      <c r="F5" s="18">
        <f t="shared" si="0"/>
        <v>1650</v>
      </c>
      <c r="G5" s="18"/>
      <c r="H5" s="18">
        <f>H4</f>
        <v>682</v>
      </c>
      <c r="I5" s="22">
        <f t="shared" si="1"/>
        <v>-2882.5268817204305</v>
      </c>
      <c r="J5" s="9"/>
    </row>
    <row r="6" spans="1:16" ht="15" customHeight="1">
      <c r="A6" s="9" t="s">
        <v>220</v>
      </c>
      <c r="B6" s="13" t="s">
        <v>221</v>
      </c>
      <c r="C6" s="17" t="s">
        <v>130</v>
      </c>
      <c r="D6" s="18"/>
      <c r="E6" s="17">
        <v>108</v>
      </c>
      <c r="F6" s="18">
        <f t="shared" si="0"/>
        <v>8100</v>
      </c>
      <c r="G6" s="18"/>
      <c r="H6" s="18">
        <f>H5</f>
        <v>682</v>
      </c>
      <c r="I6" s="22">
        <f t="shared" si="1"/>
        <v>3567.4731182795695</v>
      </c>
      <c r="J6" s="9"/>
    </row>
    <row r="7" spans="1:16" ht="15" customHeight="1">
      <c r="A7" s="9" t="s">
        <v>237</v>
      </c>
      <c r="B7" s="13">
        <v>4420</v>
      </c>
      <c r="C7" s="17" t="s">
        <v>130</v>
      </c>
      <c r="D7" s="18"/>
      <c r="E7" s="17">
        <v>23</v>
      </c>
      <c r="F7" s="18">
        <f t="shared" si="0"/>
        <v>1725</v>
      </c>
      <c r="G7" s="18"/>
      <c r="H7" s="18">
        <f>H6</f>
        <v>682</v>
      </c>
      <c r="I7" s="22">
        <f t="shared" si="1"/>
        <v>-2807.5268817204305</v>
      </c>
      <c r="J7" s="9"/>
      <c r="P7" s="49"/>
    </row>
    <row r="8" spans="1:16" ht="15" customHeight="1">
      <c r="A8" s="24" t="s">
        <v>223</v>
      </c>
      <c r="B8" s="26" t="s">
        <v>238</v>
      </c>
      <c r="C8" s="32" t="s">
        <v>139</v>
      </c>
      <c r="D8" s="33">
        <v>6000</v>
      </c>
      <c r="E8" s="32"/>
      <c r="F8" s="33">
        <f>(E8*75)+D8</f>
        <v>6000</v>
      </c>
      <c r="G8" s="33">
        <v>640</v>
      </c>
      <c r="H8" s="33">
        <f>G8/4</f>
        <v>160</v>
      </c>
      <c r="I8" s="23">
        <f t="shared" si="1"/>
        <v>945.47311827956946</v>
      </c>
      <c r="J8" s="24" t="s">
        <v>17</v>
      </c>
      <c r="K8" s="66" t="s">
        <v>239</v>
      </c>
      <c r="P8" s="50" t="s">
        <v>99</v>
      </c>
    </row>
    <row r="9" spans="1:16" ht="15" customHeight="1">
      <c r="A9" s="9" t="s">
        <v>240</v>
      </c>
      <c r="B9" s="13">
        <v>24859</v>
      </c>
      <c r="C9" s="17" t="s">
        <v>139</v>
      </c>
      <c r="D9" s="18"/>
      <c r="E9" s="17">
        <v>51</v>
      </c>
      <c r="F9" s="18">
        <f t="shared" si="0"/>
        <v>3825</v>
      </c>
      <c r="G9" s="18"/>
      <c r="H9" s="18">
        <f>H8</f>
        <v>160</v>
      </c>
      <c r="I9" s="22">
        <f t="shared" si="1"/>
        <v>-1229.5268817204305</v>
      </c>
      <c r="J9" s="9"/>
      <c r="P9" s="51"/>
    </row>
    <row r="10" spans="1:16" ht="15" customHeight="1">
      <c r="A10" s="9" t="s">
        <v>241</v>
      </c>
      <c r="B10" s="13" t="s">
        <v>217</v>
      </c>
      <c r="C10" s="17" t="s">
        <v>139</v>
      </c>
      <c r="D10" s="18"/>
      <c r="E10" s="17">
        <v>66</v>
      </c>
      <c r="F10" s="18">
        <f t="shared" si="0"/>
        <v>4950</v>
      </c>
      <c r="G10" s="18"/>
      <c r="H10" s="18">
        <f>H9</f>
        <v>160</v>
      </c>
      <c r="I10" s="22">
        <f t="shared" si="1"/>
        <v>-104.52688172043054</v>
      </c>
      <c r="J10" s="9"/>
      <c r="P10" s="50" t="s">
        <v>242</v>
      </c>
    </row>
    <row r="11" spans="1:16" ht="15" customHeight="1">
      <c r="A11" s="9" t="s">
        <v>186</v>
      </c>
      <c r="B11" s="13" t="s">
        <v>51</v>
      </c>
      <c r="C11" s="17" t="s">
        <v>139</v>
      </c>
      <c r="D11" s="18"/>
      <c r="E11" s="17">
        <v>14</v>
      </c>
      <c r="F11" s="18">
        <f t="shared" si="0"/>
        <v>1050</v>
      </c>
      <c r="G11" s="18"/>
      <c r="H11" s="18">
        <f>H10</f>
        <v>160</v>
      </c>
      <c r="I11" s="22">
        <f t="shared" si="1"/>
        <v>-4004.5268817204305</v>
      </c>
      <c r="J11" s="9"/>
      <c r="P11" s="50" t="s">
        <v>102</v>
      </c>
    </row>
    <row r="12" spans="1:16" ht="15" customHeight="1">
      <c r="A12" s="24" t="s">
        <v>164</v>
      </c>
      <c r="B12" s="26" t="s">
        <v>51</v>
      </c>
      <c r="C12" s="32" t="s">
        <v>153</v>
      </c>
      <c r="D12" s="33">
        <v>6000</v>
      </c>
      <c r="E12" s="32"/>
      <c r="F12" s="33">
        <f t="shared" si="0"/>
        <v>6000</v>
      </c>
      <c r="G12" s="33">
        <v>807</v>
      </c>
      <c r="H12" s="33">
        <f>G12/4</f>
        <v>201.75</v>
      </c>
      <c r="I12" s="23">
        <f t="shared" si="1"/>
        <v>987.22311827956946</v>
      </c>
      <c r="J12" s="24" t="s">
        <v>17</v>
      </c>
      <c r="K12" s="2" t="s">
        <v>243</v>
      </c>
      <c r="P12" s="51"/>
    </row>
    <row r="13" spans="1:16" ht="15" customHeight="1">
      <c r="A13" s="9" t="s">
        <v>244</v>
      </c>
      <c r="B13" s="13" t="s">
        <v>217</v>
      </c>
      <c r="C13" s="17" t="s">
        <v>153</v>
      </c>
      <c r="D13" s="18"/>
      <c r="E13" s="17">
        <v>76</v>
      </c>
      <c r="F13" s="18">
        <f t="shared" si="0"/>
        <v>5700</v>
      </c>
      <c r="G13" s="18"/>
      <c r="H13" s="18">
        <f>H12</f>
        <v>201.75</v>
      </c>
      <c r="I13" s="22">
        <f t="shared" si="1"/>
        <v>687.22311827956946</v>
      </c>
      <c r="J13" s="9"/>
      <c r="P13" s="52" t="s">
        <v>104</v>
      </c>
    </row>
    <row r="14" spans="1:16" ht="15" customHeight="1">
      <c r="A14" s="9" t="s">
        <v>245</v>
      </c>
      <c r="B14" s="13" t="s">
        <v>72</v>
      </c>
      <c r="C14" s="17" t="s">
        <v>153</v>
      </c>
      <c r="D14" s="18"/>
      <c r="E14" s="17">
        <v>125</v>
      </c>
      <c r="F14" s="18">
        <f t="shared" si="0"/>
        <v>9375</v>
      </c>
      <c r="G14" s="18"/>
      <c r="H14" s="18">
        <f>H13</f>
        <v>201.75</v>
      </c>
      <c r="I14" s="22">
        <f t="shared" si="1"/>
        <v>4362.2231182795695</v>
      </c>
      <c r="J14" s="9"/>
      <c r="P14" s="51"/>
    </row>
    <row r="15" spans="1:16" ht="15" customHeight="1">
      <c r="A15" s="9" t="s">
        <v>32</v>
      </c>
      <c r="B15" s="13" t="s">
        <v>33</v>
      </c>
      <c r="C15" s="17" t="s">
        <v>153</v>
      </c>
      <c r="D15" s="18"/>
      <c r="E15" s="17">
        <v>74</v>
      </c>
      <c r="F15" s="18">
        <f t="shared" si="0"/>
        <v>5550</v>
      </c>
      <c r="G15" s="18"/>
      <c r="H15" s="18">
        <f>H14</f>
        <v>201.75</v>
      </c>
      <c r="I15" s="22">
        <f t="shared" si="1"/>
        <v>537.22311827956946</v>
      </c>
      <c r="J15" s="9"/>
      <c r="P15" s="50" t="s">
        <v>107</v>
      </c>
    </row>
    <row r="16" spans="1:16" ht="15" customHeight="1">
      <c r="A16" s="24" t="s">
        <v>246</v>
      </c>
      <c r="B16" s="26" t="s">
        <v>227</v>
      </c>
      <c r="C16" s="24" t="s">
        <v>162</v>
      </c>
      <c r="D16" s="33">
        <v>6000</v>
      </c>
      <c r="E16" s="24"/>
      <c r="F16" s="33">
        <f t="shared" si="0"/>
        <v>6000</v>
      </c>
      <c r="G16" s="24">
        <v>3150</v>
      </c>
      <c r="H16" s="33">
        <f>G16/4</f>
        <v>787.5</v>
      </c>
      <c r="I16" s="23">
        <f t="shared" si="1"/>
        <v>1572.9731182795695</v>
      </c>
      <c r="J16" s="24" t="s">
        <v>17</v>
      </c>
      <c r="K16" s="66" t="s">
        <v>247</v>
      </c>
      <c r="P16" s="50" t="s">
        <v>108</v>
      </c>
    </row>
    <row r="17" spans="1:16" ht="15" customHeight="1">
      <c r="A17" s="9" t="s">
        <v>248</v>
      </c>
      <c r="B17" s="13">
        <v>22306</v>
      </c>
      <c r="C17" s="17" t="s">
        <v>162</v>
      </c>
      <c r="D17" s="18"/>
      <c r="E17" s="17">
        <v>41</v>
      </c>
      <c r="F17" s="18">
        <f t="shared" si="0"/>
        <v>3075</v>
      </c>
      <c r="G17" s="18"/>
      <c r="H17" s="18">
        <f>H16</f>
        <v>787.5</v>
      </c>
      <c r="I17" s="22">
        <f t="shared" si="1"/>
        <v>-1352.0268817204305</v>
      </c>
      <c r="J17" s="9"/>
      <c r="P17" s="53"/>
    </row>
    <row r="18" spans="1:16" ht="15" customHeight="1">
      <c r="A18" s="9" t="s">
        <v>198</v>
      </c>
      <c r="B18" s="13" t="s">
        <v>62</v>
      </c>
      <c r="C18" s="17" t="s">
        <v>162</v>
      </c>
      <c r="D18" s="18"/>
      <c r="E18" s="17">
        <v>72</v>
      </c>
      <c r="F18" s="18">
        <f t="shared" si="0"/>
        <v>5400</v>
      </c>
      <c r="G18" s="18"/>
      <c r="H18" s="18">
        <f>H17</f>
        <v>787.5</v>
      </c>
      <c r="I18" s="22">
        <f t="shared" si="1"/>
        <v>972.97311827956946</v>
      </c>
      <c r="J18" s="9"/>
    </row>
    <row r="19" spans="1:16" ht="15" customHeight="1">
      <c r="A19" s="40" t="s">
        <v>69</v>
      </c>
      <c r="B19" s="13" t="s">
        <v>70</v>
      </c>
      <c r="C19" s="17" t="s">
        <v>162</v>
      </c>
      <c r="D19" s="18"/>
      <c r="E19" s="17">
        <v>32</v>
      </c>
      <c r="F19" s="18">
        <f t="shared" si="0"/>
        <v>2400</v>
      </c>
      <c r="G19" s="18"/>
      <c r="H19" s="18">
        <f>H18</f>
        <v>787.5</v>
      </c>
      <c r="I19" s="22">
        <f t="shared" si="1"/>
        <v>-2027.0268817204305</v>
      </c>
      <c r="J19" s="9"/>
    </row>
    <row r="20" spans="1:16" ht="15" customHeight="1">
      <c r="A20" s="24" t="s">
        <v>27</v>
      </c>
      <c r="B20" s="26" t="s">
        <v>109</v>
      </c>
      <c r="C20" s="32" t="s">
        <v>168</v>
      </c>
      <c r="D20" s="33">
        <v>6000</v>
      </c>
      <c r="E20" s="32"/>
      <c r="F20" s="33">
        <f t="shared" si="0"/>
        <v>6000</v>
      </c>
      <c r="G20" s="33">
        <v>1799</v>
      </c>
      <c r="H20" s="33">
        <f>G20/4</f>
        <v>449.75</v>
      </c>
      <c r="I20" s="23">
        <f t="shared" si="1"/>
        <v>1235.2231182795695</v>
      </c>
      <c r="J20" s="24" t="s">
        <v>17</v>
      </c>
      <c r="K20" s="66" t="s">
        <v>249</v>
      </c>
    </row>
    <row r="21" spans="1:16" ht="15" customHeight="1">
      <c r="A21" s="9" t="s">
        <v>250</v>
      </c>
      <c r="B21" s="13" t="s">
        <v>232</v>
      </c>
      <c r="C21" s="17" t="s">
        <v>168</v>
      </c>
      <c r="D21" s="18"/>
      <c r="E21" s="17">
        <v>101</v>
      </c>
      <c r="F21" s="18">
        <f t="shared" si="0"/>
        <v>7575</v>
      </c>
      <c r="G21" s="18"/>
      <c r="H21" s="18">
        <f>H20</f>
        <v>449.75</v>
      </c>
      <c r="I21" s="22">
        <f t="shared" si="1"/>
        <v>2810.2231182795695</v>
      </c>
      <c r="J21" s="9"/>
    </row>
    <row r="22" spans="1:16" ht="15" customHeight="1">
      <c r="A22" s="9" t="s">
        <v>251</v>
      </c>
      <c r="B22" s="9">
        <v>37129</v>
      </c>
      <c r="C22" s="17" t="s">
        <v>168</v>
      </c>
      <c r="D22" s="18"/>
      <c r="E22" s="17">
        <v>63</v>
      </c>
      <c r="F22" s="18">
        <f t="shared" si="0"/>
        <v>4725</v>
      </c>
      <c r="G22" s="18"/>
      <c r="H22" s="18">
        <f>H21</f>
        <v>449.75</v>
      </c>
      <c r="I22" s="22">
        <f t="shared" si="1"/>
        <v>-39.776881720430538</v>
      </c>
      <c r="J22" s="9"/>
    </row>
    <row r="23" spans="1:16" ht="15" customHeight="1">
      <c r="A23" s="9" t="s">
        <v>83</v>
      </c>
      <c r="B23" s="13" t="s">
        <v>115</v>
      </c>
      <c r="C23" s="17" t="s">
        <v>168</v>
      </c>
      <c r="D23" s="18"/>
      <c r="E23" s="17">
        <v>4</v>
      </c>
      <c r="F23" s="18">
        <f t="shared" si="0"/>
        <v>300</v>
      </c>
      <c r="G23" s="18"/>
      <c r="H23" s="18">
        <f>H22</f>
        <v>449.75</v>
      </c>
      <c r="I23" s="22">
        <f t="shared" si="1"/>
        <v>-4464.7768817204305</v>
      </c>
      <c r="J23" s="9"/>
    </row>
    <row r="24" spans="1:16" ht="15" customHeight="1">
      <c r="A24" s="24" t="s">
        <v>81</v>
      </c>
      <c r="B24" s="26" t="s">
        <v>82</v>
      </c>
      <c r="C24" s="32" t="s">
        <v>177</v>
      </c>
      <c r="D24" s="33">
        <v>6000</v>
      </c>
      <c r="E24" s="32"/>
      <c r="F24" s="33">
        <f t="shared" si="0"/>
        <v>6000</v>
      </c>
      <c r="G24" s="33">
        <v>1497</v>
      </c>
      <c r="H24" s="33">
        <f>G24/4</f>
        <v>374.25</v>
      </c>
      <c r="I24" s="23">
        <f t="shared" si="1"/>
        <v>1159.7231182795695</v>
      </c>
      <c r="J24" s="24" t="s">
        <v>17</v>
      </c>
      <c r="K24" s="66" t="s">
        <v>252</v>
      </c>
    </row>
    <row r="25" spans="1:16" ht="15" customHeight="1">
      <c r="A25" s="9" t="s">
        <v>253</v>
      </c>
      <c r="B25" s="13">
        <v>11555</v>
      </c>
      <c r="C25" s="17" t="s">
        <v>177</v>
      </c>
      <c r="D25" s="18"/>
      <c r="E25" s="17">
        <v>57</v>
      </c>
      <c r="F25" s="18">
        <f t="shared" si="0"/>
        <v>4275</v>
      </c>
      <c r="G25" s="18"/>
      <c r="H25" s="18">
        <f>H24</f>
        <v>374.25</v>
      </c>
      <c r="I25" s="22">
        <f t="shared" si="1"/>
        <v>-565.27688172043054</v>
      </c>
      <c r="J25" s="9"/>
    </row>
    <row r="26" spans="1:16" ht="15" customHeight="1">
      <c r="A26" s="9" t="s">
        <v>36</v>
      </c>
      <c r="B26" s="13" t="s">
        <v>89</v>
      </c>
      <c r="C26" s="17" t="s">
        <v>177</v>
      </c>
      <c r="D26" s="18"/>
      <c r="E26" s="17">
        <v>97</v>
      </c>
      <c r="F26" s="18">
        <f t="shared" si="0"/>
        <v>7275</v>
      </c>
      <c r="G26" s="18"/>
      <c r="H26" s="18">
        <f>H25</f>
        <v>374.25</v>
      </c>
      <c r="I26" s="22">
        <f t="shared" si="1"/>
        <v>2434.7231182795695</v>
      </c>
      <c r="J26" s="9"/>
    </row>
    <row r="27" spans="1:16" ht="15" customHeight="1">
      <c r="A27" s="9" t="s">
        <v>64</v>
      </c>
      <c r="B27" s="13" t="s">
        <v>254</v>
      </c>
      <c r="C27" s="17" t="s">
        <v>177</v>
      </c>
      <c r="D27" s="18"/>
      <c r="E27" s="17">
        <v>28</v>
      </c>
      <c r="F27" s="18">
        <f t="shared" si="0"/>
        <v>2100</v>
      </c>
      <c r="G27" s="18"/>
      <c r="H27" s="18">
        <f>H26</f>
        <v>374.25</v>
      </c>
      <c r="I27" s="22">
        <f t="shared" si="1"/>
        <v>-2740.2768817204305</v>
      </c>
      <c r="J27" s="9"/>
    </row>
    <row r="28" spans="1:16" ht="15" customHeight="1">
      <c r="A28" s="35" t="s">
        <v>123</v>
      </c>
      <c r="B28" s="31">
        <v>40068</v>
      </c>
      <c r="C28" s="32" t="s">
        <v>184</v>
      </c>
      <c r="D28" s="33">
        <v>6000</v>
      </c>
      <c r="E28" s="32"/>
      <c r="F28" s="33">
        <f t="shared" si="0"/>
        <v>6000</v>
      </c>
      <c r="G28" s="33">
        <v>494</v>
      </c>
      <c r="H28" s="33">
        <f>G28/4</f>
        <v>123.5</v>
      </c>
      <c r="I28" s="23">
        <f t="shared" si="1"/>
        <v>908.97311827956946</v>
      </c>
      <c r="J28" s="24" t="s">
        <v>17</v>
      </c>
      <c r="K28" s="66" t="s">
        <v>255</v>
      </c>
    </row>
    <row r="29" spans="1:16" ht="15" customHeight="1">
      <c r="A29" s="41" t="s">
        <v>23</v>
      </c>
      <c r="B29" s="13" t="s">
        <v>96</v>
      </c>
      <c r="C29" s="17" t="s">
        <v>184</v>
      </c>
      <c r="D29" s="18"/>
      <c r="E29" s="17">
        <v>23</v>
      </c>
      <c r="F29" s="18">
        <f t="shared" si="0"/>
        <v>1725</v>
      </c>
      <c r="G29" s="18"/>
      <c r="H29" s="18">
        <f>H28</f>
        <v>123.5</v>
      </c>
      <c r="I29" s="22">
        <f t="shared" si="1"/>
        <v>-3366.0268817204305</v>
      </c>
      <c r="J29" s="17"/>
    </row>
    <row r="30" spans="1:16" ht="15" customHeight="1">
      <c r="A30" s="40" t="s">
        <v>256</v>
      </c>
      <c r="B30" s="13" t="s">
        <v>105</v>
      </c>
      <c r="C30" s="17" t="s">
        <v>184</v>
      </c>
      <c r="D30" s="18"/>
      <c r="E30" s="17">
        <v>99</v>
      </c>
      <c r="F30" s="18">
        <f t="shared" si="0"/>
        <v>7425</v>
      </c>
      <c r="G30" s="18"/>
      <c r="H30" s="18">
        <f>H29</f>
        <v>123.5</v>
      </c>
      <c r="I30" s="22">
        <f t="shared" si="1"/>
        <v>2333.9731182795695</v>
      </c>
      <c r="J30" s="9"/>
    </row>
    <row r="31" spans="1:16" ht="15" customHeight="1">
      <c r="A31" s="17" t="s">
        <v>22</v>
      </c>
      <c r="B31" s="13" t="s">
        <v>144</v>
      </c>
      <c r="C31" s="17" t="s">
        <v>184</v>
      </c>
      <c r="D31" s="17"/>
      <c r="E31" s="17">
        <v>11</v>
      </c>
      <c r="F31" s="18">
        <f t="shared" si="0"/>
        <v>825</v>
      </c>
      <c r="G31" s="17"/>
      <c r="H31" s="18">
        <f>H30</f>
        <v>123.5</v>
      </c>
      <c r="I31" s="22">
        <f t="shared" si="1"/>
        <v>-4266.0268817204305</v>
      </c>
      <c r="J31" s="17"/>
    </row>
    <row r="32" spans="1:16" ht="15" customHeight="1">
      <c r="A32" s="24" t="s">
        <v>28</v>
      </c>
      <c r="B32" s="26">
        <v>28899</v>
      </c>
      <c r="C32" s="32" t="s">
        <v>192</v>
      </c>
      <c r="D32" s="33">
        <v>6000</v>
      </c>
      <c r="E32" s="32"/>
      <c r="F32" s="33">
        <f t="shared" si="0"/>
        <v>6000</v>
      </c>
      <c r="G32" s="33">
        <v>1131</v>
      </c>
      <c r="H32" s="33">
        <f>G32/4</f>
        <v>282.75</v>
      </c>
      <c r="I32" s="23">
        <f t="shared" si="1"/>
        <v>1068.2231182795695</v>
      </c>
      <c r="J32" s="24" t="s">
        <v>17</v>
      </c>
      <c r="K32" s="66" t="s">
        <v>257</v>
      </c>
    </row>
    <row r="33" spans="1:11" ht="15" customHeight="1">
      <c r="A33" s="9" t="s">
        <v>258</v>
      </c>
      <c r="B33" s="13">
        <v>20835</v>
      </c>
      <c r="C33" s="17" t="s">
        <v>192</v>
      </c>
      <c r="D33" s="18"/>
      <c r="E33" s="17">
        <v>99</v>
      </c>
      <c r="F33" s="18">
        <f t="shared" si="0"/>
        <v>7425</v>
      </c>
      <c r="G33" s="18"/>
      <c r="H33" s="18">
        <f>H32</f>
        <v>282.75</v>
      </c>
      <c r="I33" s="22">
        <f t="shared" si="1"/>
        <v>2493.2231182795695</v>
      </c>
      <c r="J33" s="9"/>
    </row>
    <row r="34" spans="1:11" ht="15" customHeight="1">
      <c r="A34" s="9" t="s">
        <v>66</v>
      </c>
      <c r="B34" s="13" t="s">
        <v>67</v>
      </c>
      <c r="C34" s="17" t="s">
        <v>192</v>
      </c>
      <c r="D34" s="18"/>
      <c r="E34" s="17">
        <v>107</v>
      </c>
      <c r="F34" s="18">
        <f t="shared" si="0"/>
        <v>8025</v>
      </c>
      <c r="G34" s="18"/>
      <c r="H34" s="18">
        <f>H33</f>
        <v>282.75</v>
      </c>
      <c r="I34" s="22">
        <f t="shared" si="1"/>
        <v>3093.2231182795695</v>
      </c>
      <c r="J34" s="9"/>
    </row>
    <row r="35" spans="1:11" ht="15" customHeight="1">
      <c r="A35" s="9" t="s">
        <v>231</v>
      </c>
      <c r="B35" s="13" t="s">
        <v>259</v>
      </c>
      <c r="C35" s="17" t="s">
        <v>192</v>
      </c>
      <c r="D35" s="18"/>
      <c r="E35" s="17">
        <v>5</v>
      </c>
      <c r="F35" s="18">
        <f t="shared" si="0"/>
        <v>375</v>
      </c>
      <c r="G35" s="18"/>
      <c r="H35" s="18">
        <f>H34</f>
        <v>282.75</v>
      </c>
      <c r="I35" s="22">
        <f t="shared" si="1"/>
        <v>-4556.7768817204305</v>
      </c>
      <c r="J35" s="9"/>
    </row>
    <row r="36" spans="1:11" ht="15" customHeight="1">
      <c r="A36" s="24" t="s">
        <v>16</v>
      </c>
      <c r="B36" s="26" t="s">
        <v>179</v>
      </c>
      <c r="C36" s="32" t="s">
        <v>204</v>
      </c>
      <c r="D36" s="33">
        <v>6000</v>
      </c>
      <c r="E36" s="32"/>
      <c r="F36" s="33">
        <f t="shared" ref="F36:F67" si="2">(E36*75)+D36</f>
        <v>6000</v>
      </c>
      <c r="G36" s="33">
        <v>2549</v>
      </c>
      <c r="H36" s="33">
        <f>G36/4</f>
        <v>637.25</v>
      </c>
      <c r="I36" s="23">
        <f t="shared" ref="I36:I67" si="3">F36+H36-$I$98</f>
        <v>1422.7231182795695</v>
      </c>
      <c r="J36" s="24" t="s">
        <v>17</v>
      </c>
      <c r="K36" s="66" t="s">
        <v>260</v>
      </c>
    </row>
    <row r="37" spans="1:11" ht="15" customHeight="1">
      <c r="A37" s="9" t="s">
        <v>261</v>
      </c>
      <c r="B37" s="13" t="s">
        <v>262</v>
      </c>
      <c r="C37" s="17" t="s">
        <v>204</v>
      </c>
      <c r="D37" s="18"/>
      <c r="E37" s="17">
        <v>38</v>
      </c>
      <c r="F37" s="18">
        <f t="shared" si="2"/>
        <v>2850</v>
      </c>
      <c r="G37" s="18"/>
      <c r="H37" s="18">
        <f>H36</f>
        <v>637.25</v>
      </c>
      <c r="I37" s="22">
        <f t="shared" si="3"/>
        <v>-1727.2768817204305</v>
      </c>
      <c r="J37" s="9"/>
    </row>
    <row r="38" spans="1:11" ht="15" customHeight="1">
      <c r="A38" s="9" t="s">
        <v>95</v>
      </c>
      <c r="B38" s="13">
        <v>11509</v>
      </c>
      <c r="C38" s="17" t="s">
        <v>204</v>
      </c>
      <c r="D38" s="18"/>
      <c r="E38" s="17">
        <v>64</v>
      </c>
      <c r="F38" s="18">
        <f t="shared" si="2"/>
        <v>4800</v>
      </c>
      <c r="G38" s="18"/>
      <c r="H38" s="18">
        <f>H37</f>
        <v>637.25</v>
      </c>
      <c r="I38" s="22">
        <f t="shared" si="3"/>
        <v>222.72311827956946</v>
      </c>
      <c r="J38" s="9"/>
    </row>
    <row r="39" spans="1:11" ht="15" customHeight="1">
      <c r="A39" s="9" t="s">
        <v>263</v>
      </c>
      <c r="B39" s="13">
        <v>25645</v>
      </c>
      <c r="C39" s="17" t="s">
        <v>204</v>
      </c>
      <c r="D39" s="18"/>
      <c r="E39" s="17">
        <v>32</v>
      </c>
      <c r="F39" s="18">
        <f t="shared" si="2"/>
        <v>2400</v>
      </c>
      <c r="G39" s="18"/>
      <c r="H39" s="18">
        <f>H38</f>
        <v>637.25</v>
      </c>
      <c r="I39" s="22">
        <f t="shared" si="3"/>
        <v>-2177.2768817204305</v>
      </c>
      <c r="J39" s="9"/>
    </row>
    <row r="40" spans="1:11" ht="15" customHeight="1">
      <c r="A40" s="24" t="s">
        <v>213</v>
      </c>
      <c r="B40" s="26" t="s">
        <v>214</v>
      </c>
      <c r="C40" s="32" t="s">
        <v>209</v>
      </c>
      <c r="D40" s="33">
        <v>6000</v>
      </c>
      <c r="E40" s="32"/>
      <c r="F40" s="33">
        <f>(E40*75)+D40</f>
        <v>6000</v>
      </c>
      <c r="G40" s="33">
        <v>2805</v>
      </c>
      <c r="H40" s="33">
        <f>G40/3</f>
        <v>935</v>
      </c>
      <c r="I40" s="23">
        <f t="shared" si="3"/>
        <v>1720.4731182795695</v>
      </c>
      <c r="J40" s="24" t="s">
        <v>17</v>
      </c>
      <c r="K40" s="66" t="s">
        <v>264</v>
      </c>
    </row>
    <row r="41" spans="1:11" ht="15" customHeight="1">
      <c r="A41" s="9" t="s">
        <v>265</v>
      </c>
      <c r="B41" s="13"/>
      <c r="C41" s="17" t="s">
        <v>209</v>
      </c>
      <c r="D41" s="18"/>
      <c r="E41" s="17">
        <v>43</v>
      </c>
      <c r="F41" s="18">
        <f t="shared" si="2"/>
        <v>3225</v>
      </c>
      <c r="G41" s="18"/>
      <c r="H41" s="18">
        <f>H40</f>
        <v>935</v>
      </c>
      <c r="I41" s="22">
        <f t="shared" si="3"/>
        <v>-1054.5268817204305</v>
      </c>
      <c r="J41" s="9"/>
    </row>
    <row r="42" spans="1:11" ht="15" customHeight="1">
      <c r="A42" s="9" t="s">
        <v>266</v>
      </c>
      <c r="B42" s="13" t="s">
        <v>267</v>
      </c>
      <c r="C42" s="9" t="s">
        <v>209</v>
      </c>
      <c r="D42" s="9"/>
      <c r="E42" s="9">
        <v>79</v>
      </c>
      <c r="F42" s="18">
        <f t="shared" si="2"/>
        <v>5925</v>
      </c>
      <c r="G42" s="9"/>
      <c r="H42" s="18">
        <f>H41</f>
        <v>935</v>
      </c>
      <c r="I42" s="22">
        <f t="shared" si="3"/>
        <v>1645.4731182795695</v>
      </c>
      <c r="J42" s="9"/>
    </row>
    <row r="43" spans="1:11" ht="15" customHeight="1">
      <c r="A43" s="9" t="s">
        <v>268</v>
      </c>
      <c r="B43" s="13" t="s">
        <v>72</v>
      </c>
      <c r="C43" s="17" t="s">
        <v>209</v>
      </c>
      <c r="D43" s="18"/>
      <c r="E43" s="17">
        <v>23</v>
      </c>
      <c r="F43" s="18">
        <f t="shared" si="2"/>
        <v>1725</v>
      </c>
      <c r="G43" s="18"/>
      <c r="H43" s="18">
        <f>H42</f>
        <v>935</v>
      </c>
      <c r="I43" s="22">
        <f t="shared" si="3"/>
        <v>-2554.5268817204305</v>
      </c>
      <c r="J43" s="9"/>
    </row>
    <row r="44" spans="1:11" s="30" customFormat="1" ht="15" customHeight="1">
      <c r="A44" s="24" t="s">
        <v>269</v>
      </c>
      <c r="B44" s="32" t="s">
        <v>270</v>
      </c>
      <c r="C44" s="32" t="s">
        <v>271</v>
      </c>
      <c r="D44" s="33">
        <v>6000</v>
      </c>
      <c r="E44" s="32"/>
      <c r="F44" s="33">
        <f t="shared" si="2"/>
        <v>6000</v>
      </c>
      <c r="G44" s="33">
        <v>1610</v>
      </c>
      <c r="H44" s="33">
        <f>G44/4</f>
        <v>402.5</v>
      </c>
      <c r="I44" s="23">
        <f t="shared" si="3"/>
        <v>1187.9731182795695</v>
      </c>
      <c r="J44" s="24" t="s">
        <v>17</v>
      </c>
      <c r="K44" s="30" t="s">
        <v>272</v>
      </c>
    </row>
    <row r="45" spans="1:11" s="30" customFormat="1" ht="15" customHeight="1">
      <c r="A45" s="9" t="s">
        <v>273</v>
      </c>
      <c r="B45" s="13" t="s">
        <v>125</v>
      </c>
      <c r="C45" s="17" t="s">
        <v>271</v>
      </c>
      <c r="D45" s="18"/>
      <c r="E45" s="17">
        <v>70</v>
      </c>
      <c r="F45" s="18">
        <f t="shared" si="2"/>
        <v>5250</v>
      </c>
      <c r="G45" s="18"/>
      <c r="H45" s="18">
        <f>H44</f>
        <v>402.5</v>
      </c>
      <c r="I45" s="22">
        <f t="shared" si="3"/>
        <v>437.97311827956946</v>
      </c>
      <c r="J45" s="9"/>
    </row>
    <row r="46" spans="1:11" ht="15" customHeight="1">
      <c r="A46" s="9" t="s">
        <v>77</v>
      </c>
      <c r="B46" s="13">
        <v>11437</v>
      </c>
      <c r="C46" s="17" t="s">
        <v>271</v>
      </c>
      <c r="D46" s="18"/>
      <c r="E46" s="17">
        <v>77</v>
      </c>
      <c r="F46" s="18">
        <f t="shared" si="2"/>
        <v>5775</v>
      </c>
      <c r="G46" s="18"/>
      <c r="H46" s="18">
        <f>H45</f>
        <v>402.5</v>
      </c>
      <c r="I46" s="22">
        <f t="shared" si="3"/>
        <v>962.97311827956946</v>
      </c>
      <c r="J46" s="9"/>
    </row>
    <row r="47" spans="1:11" ht="15" customHeight="1">
      <c r="A47" s="40" t="s">
        <v>274</v>
      </c>
      <c r="B47" s="13" t="s">
        <v>232</v>
      </c>
      <c r="C47" s="17" t="s">
        <v>271</v>
      </c>
      <c r="D47" s="18"/>
      <c r="E47" s="17">
        <v>75</v>
      </c>
      <c r="F47" s="18">
        <f t="shared" si="2"/>
        <v>5625</v>
      </c>
      <c r="G47" s="18"/>
      <c r="H47" s="18">
        <f>H46</f>
        <v>402.5</v>
      </c>
      <c r="I47" s="22">
        <f t="shared" si="3"/>
        <v>812.97311827956946</v>
      </c>
      <c r="J47" s="9"/>
    </row>
    <row r="48" spans="1:11" ht="15" customHeight="1">
      <c r="A48" s="35" t="s">
        <v>34</v>
      </c>
      <c r="B48" s="26" t="s">
        <v>35</v>
      </c>
      <c r="C48" s="32" t="s">
        <v>275</v>
      </c>
      <c r="D48" s="33">
        <v>6000</v>
      </c>
      <c r="E48" s="32"/>
      <c r="F48" s="33">
        <f t="shared" si="2"/>
        <v>6000</v>
      </c>
      <c r="G48" s="33">
        <v>680</v>
      </c>
      <c r="H48" s="33">
        <f>G48/4</f>
        <v>170</v>
      </c>
      <c r="I48" s="23">
        <f t="shared" si="3"/>
        <v>955.47311827956946</v>
      </c>
      <c r="J48" s="24" t="s">
        <v>17</v>
      </c>
      <c r="K48" s="2" t="s">
        <v>276</v>
      </c>
    </row>
    <row r="49" spans="1:11" ht="15" customHeight="1">
      <c r="A49" s="40" t="s">
        <v>37</v>
      </c>
      <c r="B49" s="13" t="s">
        <v>229</v>
      </c>
      <c r="C49" s="17" t="s">
        <v>275</v>
      </c>
      <c r="D49" s="18"/>
      <c r="E49" s="17">
        <v>26</v>
      </c>
      <c r="F49" s="18">
        <f t="shared" si="2"/>
        <v>1950</v>
      </c>
      <c r="G49" s="18"/>
      <c r="H49" s="18">
        <f>H48</f>
        <v>170</v>
      </c>
      <c r="I49" s="22">
        <f t="shared" si="3"/>
        <v>-3094.5268817204305</v>
      </c>
      <c r="J49" s="9"/>
    </row>
    <row r="50" spans="1:11" ht="15" customHeight="1">
      <c r="A50" s="9" t="s">
        <v>195</v>
      </c>
      <c r="B50" s="13">
        <v>1992</v>
      </c>
      <c r="C50" s="17" t="s">
        <v>275</v>
      </c>
      <c r="D50" s="18"/>
      <c r="E50" s="17">
        <v>28</v>
      </c>
      <c r="F50" s="18">
        <f t="shared" si="2"/>
        <v>2100</v>
      </c>
      <c r="G50" s="18"/>
      <c r="H50" s="18">
        <f>H49</f>
        <v>170</v>
      </c>
      <c r="I50" s="22">
        <f t="shared" si="3"/>
        <v>-2944.5268817204305</v>
      </c>
      <c r="J50" s="9"/>
    </row>
    <row r="51" spans="1:11" ht="15" customHeight="1">
      <c r="A51" s="40" t="s">
        <v>277</v>
      </c>
      <c r="B51" s="13" t="s">
        <v>267</v>
      </c>
      <c r="C51" s="17" t="s">
        <v>275</v>
      </c>
      <c r="D51" s="18"/>
      <c r="E51" s="17">
        <v>32</v>
      </c>
      <c r="F51" s="18">
        <f t="shared" si="2"/>
        <v>2400</v>
      </c>
      <c r="G51" s="18"/>
      <c r="H51" s="18">
        <f>H50</f>
        <v>170</v>
      </c>
      <c r="I51" s="22">
        <f t="shared" si="3"/>
        <v>-2644.5268817204305</v>
      </c>
      <c r="J51" s="9"/>
    </row>
    <row r="52" spans="1:11" ht="15" customHeight="1">
      <c r="A52" s="24" t="s">
        <v>278</v>
      </c>
      <c r="B52" s="26">
        <v>1349</v>
      </c>
      <c r="C52" s="32" t="s">
        <v>279</v>
      </c>
      <c r="D52" s="33">
        <v>6000</v>
      </c>
      <c r="E52" s="32"/>
      <c r="F52" s="33">
        <f t="shared" si="2"/>
        <v>6000</v>
      </c>
      <c r="G52" s="33">
        <v>5128</v>
      </c>
      <c r="H52" s="33">
        <f>G52/4</f>
        <v>1282</v>
      </c>
      <c r="I52" s="23">
        <f t="shared" si="3"/>
        <v>2067.4731182795695</v>
      </c>
      <c r="J52" s="32" t="s">
        <v>17</v>
      </c>
      <c r="K52" s="66" t="s">
        <v>280</v>
      </c>
    </row>
    <row r="53" spans="1:11" ht="15" customHeight="1">
      <c r="A53" s="9" t="s">
        <v>170</v>
      </c>
      <c r="B53" s="13" t="s">
        <v>62</v>
      </c>
      <c r="C53" s="9" t="s">
        <v>279</v>
      </c>
      <c r="D53" s="9"/>
      <c r="E53" s="9">
        <v>55</v>
      </c>
      <c r="F53" s="18">
        <f t="shared" si="2"/>
        <v>4125</v>
      </c>
      <c r="G53" s="9"/>
      <c r="H53" s="18">
        <f>H52</f>
        <v>1282</v>
      </c>
      <c r="I53" s="22">
        <f t="shared" si="3"/>
        <v>192.47311827956946</v>
      </c>
      <c r="J53" s="9"/>
    </row>
    <row r="54" spans="1:11" ht="15" customHeight="1">
      <c r="A54" s="9" t="s">
        <v>224</v>
      </c>
      <c r="B54" s="13">
        <v>32717</v>
      </c>
      <c r="C54" s="17" t="s">
        <v>279</v>
      </c>
      <c r="D54" s="18"/>
      <c r="E54" s="17">
        <v>68</v>
      </c>
      <c r="F54" s="18">
        <f t="shared" si="2"/>
        <v>5100</v>
      </c>
      <c r="G54" s="18"/>
      <c r="H54" s="18">
        <f>H53</f>
        <v>1282</v>
      </c>
      <c r="I54" s="22">
        <f t="shared" si="3"/>
        <v>1167.4731182795695</v>
      </c>
      <c r="J54" s="9"/>
    </row>
    <row r="55" spans="1:11" ht="15" customHeight="1">
      <c r="A55" s="17" t="s">
        <v>187</v>
      </c>
      <c r="B55" s="13" t="s">
        <v>75</v>
      </c>
      <c r="C55" s="17" t="s">
        <v>279</v>
      </c>
      <c r="D55" s="18"/>
      <c r="E55" s="17">
        <v>11</v>
      </c>
      <c r="F55" s="18">
        <f t="shared" si="2"/>
        <v>825</v>
      </c>
      <c r="G55" s="18"/>
      <c r="H55" s="18">
        <f>H54</f>
        <v>1282</v>
      </c>
      <c r="I55" s="22">
        <f t="shared" si="3"/>
        <v>-3107.5268817204305</v>
      </c>
      <c r="J55" s="12"/>
    </row>
    <row r="56" spans="1:11" ht="15" customHeight="1">
      <c r="A56" s="35" t="s">
        <v>150</v>
      </c>
      <c r="B56" s="26" t="s">
        <v>105</v>
      </c>
      <c r="C56" s="32" t="s">
        <v>281</v>
      </c>
      <c r="D56" s="33">
        <v>6000</v>
      </c>
      <c r="E56" s="32"/>
      <c r="F56" s="33">
        <f t="shared" si="2"/>
        <v>6000</v>
      </c>
      <c r="G56" s="33">
        <v>4050</v>
      </c>
      <c r="H56" s="33">
        <f>G56/3</f>
        <v>1350</v>
      </c>
      <c r="I56" s="23">
        <f t="shared" si="3"/>
        <v>2135.4731182795695</v>
      </c>
      <c r="J56" s="24" t="s">
        <v>17</v>
      </c>
      <c r="K56" s="2" t="s">
        <v>53</v>
      </c>
    </row>
    <row r="57" spans="1:11" ht="15" customHeight="1">
      <c r="A57" s="40" t="s">
        <v>54</v>
      </c>
      <c r="B57" s="13" t="s">
        <v>282</v>
      </c>
      <c r="C57" s="17" t="s">
        <v>281</v>
      </c>
      <c r="D57" s="18"/>
      <c r="E57" s="17">
        <v>46</v>
      </c>
      <c r="F57" s="18">
        <f t="shared" si="2"/>
        <v>3450</v>
      </c>
      <c r="G57" s="18"/>
      <c r="H57" s="18">
        <f>H56</f>
        <v>1350</v>
      </c>
      <c r="I57" s="22">
        <f t="shared" si="3"/>
        <v>-414.52688172043054</v>
      </c>
      <c r="J57" s="9"/>
    </row>
    <row r="58" spans="1:11" ht="15" customHeight="1">
      <c r="A58" s="40" t="s">
        <v>30</v>
      </c>
      <c r="B58" s="9" t="s">
        <v>88</v>
      </c>
      <c r="C58" s="17" t="s">
        <v>281</v>
      </c>
      <c r="D58" s="18"/>
      <c r="E58" s="17">
        <v>70</v>
      </c>
      <c r="F58" s="18">
        <f t="shared" si="2"/>
        <v>5250</v>
      </c>
      <c r="G58" s="18"/>
      <c r="H58" s="18">
        <f>H57</f>
        <v>1350</v>
      </c>
      <c r="I58" s="22">
        <f t="shared" si="3"/>
        <v>1385.4731182795695</v>
      </c>
      <c r="J58" s="9"/>
    </row>
    <row r="59" spans="1:11" ht="15" customHeight="1">
      <c r="A59" s="9" t="s">
        <v>60</v>
      </c>
      <c r="B59" s="13">
        <v>28212</v>
      </c>
      <c r="C59" s="17" t="s">
        <v>281</v>
      </c>
      <c r="D59" s="18"/>
      <c r="E59" s="17">
        <v>44</v>
      </c>
      <c r="F59" s="18">
        <f t="shared" si="2"/>
        <v>3300</v>
      </c>
      <c r="G59" s="18"/>
      <c r="H59" s="18">
        <f>H58</f>
        <v>1350</v>
      </c>
      <c r="I59" s="22">
        <f t="shared" si="3"/>
        <v>-564.52688172043054</v>
      </c>
      <c r="J59" s="9"/>
    </row>
    <row r="60" spans="1:11" ht="15" customHeight="1">
      <c r="A60" s="24" t="s">
        <v>283</v>
      </c>
      <c r="B60" s="26">
        <v>39753</v>
      </c>
      <c r="C60" s="32" t="s">
        <v>284</v>
      </c>
      <c r="D60" s="33">
        <v>6000</v>
      </c>
      <c r="E60" s="32"/>
      <c r="F60" s="33">
        <f t="shared" si="2"/>
        <v>6000</v>
      </c>
      <c r="G60" s="33">
        <v>1092</v>
      </c>
      <c r="H60" s="33">
        <f>G60/4</f>
        <v>273</v>
      </c>
      <c r="I60" s="23">
        <f t="shared" si="3"/>
        <v>1058.4731182795695</v>
      </c>
      <c r="J60" s="24" t="s">
        <v>17</v>
      </c>
      <c r="K60" s="66" t="s">
        <v>285</v>
      </c>
    </row>
    <row r="61" spans="1:11" ht="15" customHeight="1">
      <c r="A61" s="9" t="s">
        <v>286</v>
      </c>
      <c r="B61" s="13" t="s">
        <v>194</v>
      </c>
      <c r="C61" s="17" t="s">
        <v>284</v>
      </c>
      <c r="D61" s="18"/>
      <c r="E61" s="17">
        <v>122</v>
      </c>
      <c r="F61" s="18">
        <f t="shared" si="2"/>
        <v>9150</v>
      </c>
      <c r="G61" s="18"/>
      <c r="H61" s="18">
        <f>H60</f>
        <v>273</v>
      </c>
      <c r="I61" s="22">
        <f t="shared" si="3"/>
        <v>4208.4731182795695</v>
      </c>
      <c r="J61" s="9"/>
    </row>
    <row r="62" spans="1:11" ht="15" customHeight="1">
      <c r="A62" s="9" t="s">
        <v>157</v>
      </c>
      <c r="B62" s="13">
        <v>40516</v>
      </c>
      <c r="C62" s="17" t="s">
        <v>284</v>
      </c>
      <c r="D62" s="18"/>
      <c r="E62" s="17">
        <v>193</v>
      </c>
      <c r="F62" s="18">
        <f t="shared" si="2"/>
        <v>14475</v>
      </c>
      <c r="G62" s="18"/>
      <c r="H62" s="18">
        <f>H61</f>
        <v>273</v>
      </c>
      <c r="I62" s="22">
        <f t="shared" si="3"/>
        <v>9533.4731182795695</v>
      </c>
      <c r="J62" s="88"/>
    </row>
    <row r="63" spans="1:11" ht="15" customHeight="1">
      <c r="A63" s="17" t="s">
        <v>147</v>
      </c>
      <c r="B63" s="13">
        <v>20822</v>
      </c>
      <c r="C63" s="17" t="s">
        <v>284</v>
      </c>
      <c r="D63" s="18"/>
      <c r="E63" s="17">
        <v>7</v>
      </c>
      <c r="F63" s="18">
        <f t="shared" si="2"/>
        <v>525</v>
      </c>
      <c r="G63" s="18"/>
      <c r="H63" s="18">
        <f>H62</f>
        <v>273</v>
      </c>
      <c r="I63" s="22">
        <f t="shared" si="3"/>
        <v>-4416.5268817204305</v>
      </c>
      <c r="J63" s="9"/>
    </row>
    <row r="64" spans="1:11" ht="15" customHeight="1">
      <c r="A64" s="24" t="s">
        <v>79</v>
      </c>
      <c r="B64" s="26" t="s">
        <v>287</v>
      </c>
      <c r="C64" s="32" t="s">
        <v>288</v>
      </c>
      <c r="D64" s="33">
        <v>6000</v>
      </c>
      <c r="E64" s="32"/>
      <c r="F64" s="33">
        <f t="shared" si="2"/>
        <v>6000</v>
      </c>
      <c r="G64" s="33">
        <v>1060</v>
      </c>
      <c r="H64" s="33">
        <f>G64/4</f>
        <v>265</v>
      </c>
      <c r="I64" s="23">
        <f t="shared" si="3"/>
        <v>1050.4731182795695</v>
      </c>
      <c r="J64" s="24" t="s">
        <v>17</v>
      </c>
      <c r="K64" s="66" t="s">
        <v>289</v>
      </c>
    </row>
    <row r="65" spans="1:11" ht="15" customHeight="1">
      <c r="A65" s="9" t="s">
        <v>174</v>
      </c>
      <c r="B65" s="13" t="s">
        <v>75</v>
      </c>
      <c r="C65" s="17" t="s">
        <v>288</v>
      </c>
      <c r="D65" s="18"/>
      <c r="E65" s="17">
        <v>89</v>
      </c>
      <c r="F65" s="18">
        <f t="shared" si="2"/>
        <v>6675</v>
      </c>
      <c r="G65" s="18"/>
      <c r="H65" s="18">
        <f>H64</f>
        <v>265</v>
      </c>
      <c r="I65" s="22">
        <f t="shared" si="3"/>
        <v>1725.4731182795695</v>
      </c>
      <c r="J65" s="9"/>
    </row>
    <row r="66" spans="1:11" ht="15" customHeight="1">
      <c r="A66" s="9" t="s">
        <v>57</v>
      </c>
      <c r="B66" s="13" t="s">
        <v>103</v>
      </c>
      <c r="C66" s="17" t="s">
        <v>288</v>
      </c>
      <c r="D66" s="18"/>
      <c r="E66" s="17">
        <v>131</v>
      </c>
      <c r="F66" s="18">
        <f t="shared" si="2"/>
        <v>9825</v>
      </c>
      <c r="G66" s="18"/>
      <c r="H66" s="18">
        <f>H65</f>
        <v>265</v>
      </c>
      <c r="I66" s="22">
        <f t="shared" si="3"/>
        <v>4875.4731182795695</v>
      </c>
      <c r="J66" s="9"/>
    </row>
    <row r="67" spans="1:11" ht="15" customHeight="1">
      <c r="A67" s="9" t="s">
        <v>290</v>
      </c>
      <c r="B67" s="13">
        <v>25645</v>
      </c>
      <c r="C67" s="17" t="s">
        <v>288</v>
      </c>
      <c r="D67" s="18"/>
      <c r="E67" s="17">
        <v>34</v>
      </c>
      <c r="F67" s="18">
        <f t="shared" si="2"/>
        <v>2550</v>
      </c>
      <c r="G67" s="18"/>
      <c r="H67" s="18">
        <f>H66</f>
        <v>265</v>
      </c>
      <c r="I67" s="22">
        <f t="shared" si="3"/>
        <v>-2399.5268817204305</v>
      </c>
      <c r="J67" s="9"/>
    </row>
    <row r="68" spans="1:11" ht="15" customHeight="1">
      <c r="A68" s="24" t="s">
        <v>291</v>
      </c>
      <c r="B68" s="31">
        <v>11557</v>
      </c>
      <c r="C68" s="32" t="s">
        <v>292</v>
      </c>
      <c r="D68" s="33">
        <v>6000</v>
      </c>
      <c r="E68" s="32"/>
      <c r="F68" s="33">
        <f t="shared" ref="F68:F96" si="4">(E68*75)+D68</f>
        <v>6000</v>
      </c>
      <c r="G68" s="33">
        <v>1396</v>
      </c>
      <c r="H68" s="33">
        <f>G68/3</f>
        <v>465.33333333333331</v>
      </c>
      <c r="I68" s="23">
        <f t="shared" ref="I68:I74" si="5">F68+H68-$I$98</f>
        <v>1250.8064516129025</v>
      </c>
      <c r="J68" s="24" t="s">
        <v>17</v>
      </c>
      <c r="K68" s="66" t="s">
        <v>293</v>
      </c>
    </row>
    <row r="69" spans="1:11" ht="15" customHeight="1">
      <c r="A69" s="9" t="s">
        <v>160</v>
      </c>
      <c r="B69" s="13">
        <v>39622</v>
      </c>
      <c r="C69" s="17" t="s">
        <v>292</v>
      </c>
      <c r="D69" s="18"/>
      <c r="E69" s="17">
        <v>50</v>
      </c>
      <c r="F69" s="18">
        <f t="shared" si="4"/>
        <v>3750</v>
      </c>
      <c r="G69" s="18"/>
      <c r="H69" s="18">
        <f>H68</f>
        <v>465.33333333333331</v>
      </c>
      <c r="I69" s="22">
        <f t="shared" si="5"/>
        <v>-999.19354838709751</v>
      </c>
      <c r="J69" s="9"/>
    </row>
    <row r="70" spans="1:11" ht="15" customHeight="1">
      <c r="A70" s="9" t="s">
        <v>294</v>
      </c>
      <c r="B70" s="13">
        <v>41467</v>
      </c>
      <c r="C70" s="17" t="s">
        <v>292</v>
      </c>
      <c r="D70" s="18"/>
      <c r="E70" s="17">
        <v>58</v>
      </c>
      <c r="F70" s="18">
        <f t="shared" si="4"/>
        <v>4350</v>
      </c>
      <c r="G70" s="18"/>
      <c r="H70" s="18">
        <f>H69</f>
        <v>465.33333333333331</v>
      </c>
      <c r="I70" s="22">
        <f t="shared" si="5"/>
        <v>-399.19354838709751</v>
      </c>
      <c r="J70" s="9"/>
    </row>
    <row r="71" spans="1:11" ht="15" customHeight="1">
      <c r="A71" s="9" t="s">
        <v>176</v>
      </c>
      <c r="B71" s="13">
        <v>11490</v>
      </c>
      <c r="C71" s="17" t="s">
        <v>292</v>
      </c>
      <c r="D71" s="18"/>
      <c r="E71" s="17">
        <v>38</v>
      </c>
      <c r="F71" s="18">
        <f t="shared" si="4"/>
        <v>2850</v>
      </c>
      <c r="G71" s="18"/>
      <c r="H71" s="18">
        <f>H70</f>
        <v>465.33333333333331</v>
      </c>
      <c r="I71" s="22">
        <f t="shared" si="5"/>
        <v>-1899.1935483870971</v>
      </c>
      <c r="J71" s="9"/>
    </row>
    <row r="72" spans="1:11" ht="15" customHeight="1">
      <c r="A72" s="32" t="s">
        <v>222</v>
      </c>
      <c r="B72" s="26">
        <v>11382</v>
      </c>
      <c r="C72" s="32" t="s">
        <v>295</v>
      </c>
      <c r="D72" s="33">
        <v>10000</v>
      </c>
      <c r="E72" s="32"/>
      <c r="F72" s="33">
        <f t="shared" si="4"/>
        <v>10000</v>
      </c>
      <c r="G72" s="33">
        <v>0</v>
      </c>
      <c r="H72" s="33">
        <f>G72/5</f>
        <v>0</v>
      </c>
      <c r="I72" s="23">
        <f t="shared" si="5"/>
        <v>4785.4731182795695</v>
      </c>
      <c r="J72" s="24" t="s">
        <v>17</v>
      </c>
      <c r="K72" s="66" t="s">
        <v>296</v>
      </c>
    </row>
    <row r="73" spans="1:11" ht="15" customHeight="1">
      <c r="A73" s="9" t="s">
        <v>297</v>
      </c>
      <c r="B73" s="13">
        <v>40922</v>
      </c>
      <c r="C73" s="17" t="s">
        <v>295</v>
      </c>
      <c r="D73" s="18"/>
      <c r="E73" s="17">
        <v>33</v>
      </c>
      <c r="F73" s="18">
        <f t="shared" si="4"/>
        <v>2475</v>
      </c>
      <c r="G73" s="18"/>
      <c r="H73" s="18">
        <f>H72</f>
        <v>0</v>
      </c>
      <c r="I73" s="22">
        <f t="shared" si="5"/>
        <v>-2739.5268817204305</v>
      </c>
      <c r="J73" s="9"/>
    </row>
    <row r="74" spans="1:11" ht="15" customHeight="1">
      <c r="A74" s="9" t="s">
        <v>298</v>
      </c>
      <c r="B74" s="13">
        <v>39939</v>
      </c>
      <c r="C74" s="17" t="s">
        <v>295</v>
      </c>
      <c r="D74" s="18"/>
      <c r="E74" s="17">
        <v>30</v>
      </c>
      <c r="F74" s="18">
        <f t="shared" si="4"/>
        <v>2250</v>
      </c>
      <c r="G74" s="18"/>
      <c r="H74" s="18">
        <f>H73</f>
        <v>0</v>
      </c>
      <c r="I74" s="22">
        <f t="shared" si="5"/>
        <v>-2964.5268817204305</v>
      </c>
      <c r="J74" s="9"/>
    </row>
    <row r="75" spans="1:11" ht="15" customHeight="1">
      <c r="A75" s="9" t="s">
        <v>299</v>
      </c>
      <c r="B75" s="13" t="s">
        <v>126</v>
      </c>
      <c r="C75" s="17" t="s">
        <v>295</v>
      </c>
      <c r="D75" s="18"/>
      <c r="E75" s="17">
        <v>49</v>
      </c>
      <c r="F75" s="18">
        <v>0</v>
      </c>
      <c r="G75" s="18"/>
      <c r="H75" s="18">
        <v>0</v>
      </c>
      <c r="I75" s="22">
        <v>0</v>
      </c>
      <c r="J75" s="9"/>
    </row>
    <row r="76" spans="1:11" ht="15" customHeight="1">
      <c r="A76" s="9" t="s">
        <v>300</v>
      </c>
      <c r="B76" s="13">
        <v>40067</v>
      </c>
      <c r="C76" s="17" t="s">
        <v>295</v>
      </c>
      <c r="D76" s="18"/>
      <c r="E76" s="17">
        <v>46</v>
      </c>
      <c r="F76" s="18">
        <f t="shared" si="4"/>
        <v>3450</v>
      </c>
      <c r="G76" s="18"/>
      <c r="H76" s="18">
        <f>G76/5</f>
        <v>0</v>
      </c>
      <c r="I76" s="22">
        <f t="shared" ref="I76:I96" si="6">F76+H76-$I$98</f>
        <v>-1764.5268817204305</v>
      </c>
      <c r="J76" s="9"/>
    </row>
    <row r="77" spans="1:11" ht="15" customHeight="1">
      <c r="A77" s="35" t="s">
        <v>301</v>
      </c>
      <c r="B77" s="26">
        <v>23792</v>
      </c>
      <c r="C77" s="32" t="s">
        <v>302</v>
      </c>
      <c r="D77" s="33">
        <v>6000</v>
      </c>
      <c r="E77" s="32"/>
      <c r="F77" s="33">
        <f t="shared" si="4"/>
        <v>6000</v>
      </c>
      <c r="G77" s="33">
        <v>1527</v>
      </c>
      <c r="H77" s="33">
        <f>G77/8</f>
        <v>190.875</v>
      </c>
      <c r="I77" s="23">
        <f t="shared" si="6"/>
        <v>976.34811827956946</v>
      </c>
      <c r="J77" s="24" t="s">
        <v>17</v>
      </c>
      <c r="K77" s="66" t="s">
        <v>303</v>
      </c>
    </row>
    <row r="78" spans="1:11" ht="15" customHeight="1">
      <c r="A78" s="40" t="s">
        <v>304</v>
      </c>
      <c r="B78" s="9">
        <v>37129</v>
      </c>
      <c r="C78" s="17" t="s">
        <v>302</v>
      </c>
      <c r="D78" s="18"/>
      <c r="E78" s="17">
        <v>5</v>
      </c>
      <c r="F78" s="18">
        <f t="shared" si="4"/>
        <v>375</v>
      </c>
      <c r="G78" s="18"/>
      <c r="H78" s="18">
        <f>H77</f>
        <v>190.875</v>
      </c>
      <c r="I78" s="22">
        <f t="shared" si="6"/>
        <v>-4648.6518817204305</v>
      </c>
      <c r="J78" s="9"/>
    </row>
    <row r="79" spans="1:11" ht="15" customHeight="1">
      <c r="A79" s="9" t="s">
        <v>305</v>
      </c>
      <c r="B79" s="13"/>
      <c r="C79" s="17" t="s">
        <v>302</v>
      </c>
      <c r="D79" s="18"/>
      <c r="E79" s="17">
        <v>57</v>
      </c>
      <c r="F79" s="18">
        <f t="shared" si="4"/>
        <v>4275</v>
      </c>
      <c r="G79" s="18"/>
      <c r="H79" s="18">
        <f>H78</f>
        <v>190.875</v>
      </c>
      <c r="I79" s="22">
        <f t="shared" si="6"/>
        <v>-748.65188172043054</v>
      </c>
      <c r="J79" s="9"/>
    </row>
    <row r="80" spans="1:11" ht="15" customHeight="1">
      <c r="A80" s="9" t="s">
        <v>101</v>
      </c>
      <c r="B80" s="13">
        <v>2167</v>
      </c>
      <c r="C80" s="17" t="s">
        <v>302</v>
      </c>
      <c r="D80" s="18"/>
      <c r="E80" s="17">
        <v>41</v>
      </c>
      <c r="F80" s="18">
        <f t="shared" si="4"/>
        <v>3075</v>
      </c>
      <c r="G80" s="18"/>
      <c r="H80" s="18">
        <f>H79</f>
        <v>190.875</v>
      </c>
      <c r="I80" s="22">
        <f t="shared" si="6"/>
        <v>-1948.6518817204305</v>
      </c>
      <c r="J80" s="9"/>
    </row>
    <row r="81" spans="1:11" ht="15" customHeight="1">
      <c r="A81" s="24" t="s">
        <v>306</v>
      </c>
      <c r="B81" s="26">
        <v>23792</v>
      </c>
      <c r="C81" s="32" t="s">
        <v>307</v>
      </c>
      <c r="D81" s="33">
        <v>6000</v>
      </c>
      <c r="E81" s="32"/>
      <c r="F81" s="33">
        <f t="shared" si="4"/>
        <v>6000</v>
      </c>
      <c r="G81" s="33"/>
      <c r="H81" s="33">
        <f t="shared" ref="H81:H84" si="7">H80</f>
        <v>190.875</v>
      </c>
      <c r="I81" s="23">
        <f t="shared" si="6"/>
        <v>976.34811827956946</v>
      </c>
      <c r="J81" s="24" t="s">
        <v>17</v>
      </c>
      <c r="K81" s="66" t="s">
        <v>303</v>
      </c>
    </row>
    <row r="82" spans="1:11" ht="15" customHeight="1">
      <c r="A82" s="40" t="s">
        <v>308</v>
      </c>
      <c r="B82" s="13" t="s">
        <v>309</v>
      </c>
      <c r="C82" s="17" t="s">
        <v>307</v>
      </c>
      <c r="D82" s="18"/>
      <c r="E82" s="17">
        <v>69</v>
      </c>
      <c r="F82" s="18">
        <f t="shared" si="4"/>
        <v>5175</v>
      </c>
      <c r="G82" s="18"/>
      <c r="H82" s="18">
        <f t="shared" si="7"/>
        <v>190.875</v>
      </c>
      <c r="I82" s="22">
        <f t="shared" si="6"/>
        <v>151.34811827956946</v>
      </c>
      <c r="J82" s="9"/>
    </row>
    <row r="83" spans="1:11" ht="14.5">
      <c r="A83" s="9" t="s">
        <v>310</v>
      </c>
      <c r="B83" s="13" t="s">
        <v>232</v>
      </c>
      <c r="C83" s="17" t="s">
        <v>307</v>
      </c>
      <c r="D83" s="18"/>
      <c r="E83" s="17">
        <v>125</v>
      </c>
      <c r="F83" s="18">
        <f t="shared" si="4"/>
        <v>9375</v>
      </c>
      <c r="G83" s="18"/>
      <c r="H83" s="18">
        <f t="shared" si="7"/>
        <v>190.875</v>
      </c>
      <c r="I83" s="22">
        <f t="shared" si="6"/>
        <v>4351.3481182795695</v>
      </c>
      <c r="J83" s="9"/>
    </row>
    <row r="84" spans="1:11" ht="14.5">
      <c r="A84" s="9" t="s">
        <v>311</v>
      </c>
      <c r="B84" s="13" t="s">
        <v>227</v>
      </c>
      <c r="C84" s="9" t="s">
        <v>307</v>
      </c>
      <c r="D84" s="9"/>
      <c r="E84" s="9">
        <v>74</v>
      </c>
      <c r="F84" s="18">
        <f t="shared" si="4"/>
        <v>5550</v>
      </c>
      <c r="G84" s="9"/>
      <c r="H84" s="18">
        <f t="shared" si="7"/>
        <v>190.875</v>
      </c>
      <c r="I84" s="22">
        <f t="shared" si="6"/>
        <v>526.34811827956946</v>
      </c>
      <c r="J84" s="9"/>
    </row>
    <row r="85" spans="1:11" ht="14.5">
      <c r="A85" s="42" t="s">
        <v>63</v>
      </c>
      <c r="B85" s="26" t="s">
        <v>121</v>
      </c>
      <c r="C85" s="32" t="s">
        <v>312</v>
      </c>
      <c r="D85" s="33">
        <v>6000</v>
      </c>
      <c r="E85" s="32"/>
      <c r="F85" s="33">
        <f t="shared" si="4"/>
        <v>6000</v>
      </c>
      <c r="G85" s="33">
        <v>556</v>
      </c>
      <c r="H85" s="33">
        <f>G85/4</f>
        <v>139</v>
      </c>
      <c r="I85" s="23">
        <f t="shared" si="6"/>
        <v>924.47311827956946</v>
      </c>
      <c r="J85" s="32" t="s">
        <v>17</v>
      </c>
      <c r="K85" s="66" t="s">
        <v>313</v>
      </c>
    </row>
    <row r="86" spans="1:11" ht="15" customHeight="1">
      <c r="A86" s="9" t="s">
        <v>226</v>
      </c>
      <c r="B86" s="9">
        <v>2767</v>
      </c>
      <c r="C86" s="17" t="s">
        <v>312</v>
      </c>
      <c r="D86" s="18"/>
      <c r="E86" s="17">
        <v>66</v>
      </c>
      <c r="F86" s="18">
        <f t="shared" si="4"/>
        <v>4950</v>
      </c>
      <c r="G86" s="18"/>
      <c r="H86" s="18">
        <f>H85</f>
        <v>139</v>
      </c>
      <c r="I86" s="22">
        <f t="shared" si="6"/>
        <v>-125.52688172043054</v>
      </c>
      <c r="J86" s="9"/>
    </row>
    <row r="87" spans="1:11" ht="15" customHeight="1">
      <c r="A87" s="9" t="s">
        <v>113</v>
      </c>
      <c r="B87" s="13">
        <v>11477</v>
      </c>
      <c r="C87" s="17" t="s">
        <v>312</v>
      </c>
      <c r="D87" s="18"/>
      <c r="E87" s="17">
        <v>65</v>
      </c>
      <c r="F87" s="18">
        <f t="shared" si="4"/>
        <v>4875</v>
      </c>
      <c r="G87" s="18"/>
      <c r="H87" s="18">
        <f>H86</f>
        <v>139</v>
      </c>
      <c r="I87" s="22">
        <f t="shared" si="6"/>
        <v>-200.52688172043054</v>
      </c>
      <c r="J87" s="9"/>
    </row>
    <row r="88" spans="1:11" ht="15" customHeight="1">
      <c r="A88" s="9" t="s">
        <v>314</v>
      </c>
      <c r="B88" s="13">
        <v>11555</v>
      </c>
      <c r="C88" s="9" t="s">
        <v>312</v>
      </c>
      <c r="D88" s="9"/>
      <c r="E88" s="9">
        <v>26</v>
      </c>
      <c r="F88" s="18">
        <f t="shared" si="4"/>
        <v>1950</v>
      </c>
      <c r="G88" s="9"/>
      <c r="H88" s="18">
        <f>H87</f>
        <v>139</v>
      </c>
      <c r="I88" s="22">
        <f t="shared" si="6"/>
        <v>-3125.5268817204305</v>
      </c>
      <c r="J88" s="9"/>
    </row>
    <row r="89" spans="1:11" ht="15" customHeight="1">
      <c r="A89" s="35" t="s">
        <v>315</v>
      </c>
      <c r="B89" s="26" t="s">
        <v>133</v>
      </c>
      <c r="C89" s="32" t="s">
        <v>316</v>
      </c>
      <c r="D89" s="33">
        <v>6000</v>
      </c>
      <c r="E89" s="32"/>
      <c r="F89" s="33">
        <f t="shared" si="4"/>
        <v>6000</v>
      </c>
      <c r="G89" s="33">
        <v>800</v>
      </c>
      <c r="H89" s="33">
        <f>G89/4</f>
        <v>200</v>
      </c>
      <c r="I89" s="23">
        <f t="shared" si="6"/>
        <v>985.47311827956946</v>
      </c>
      <c r="J89" s="24" t="s">
        <v>17</v>
      </c>
      <c r="K89" s="66" t="s">
        <v>317</v>
      </c>
    </row>
    <row r="90" spans="1:11" ht="15" customHeight="1">
      <c r="A90" s="9" t="s">
        <v>318</v>
      </c>
      <c r="B90" s="13">
        <v>35826</v>
      </c>
      <c r="C90" s="17" t="s">
        <v>316</v>
      </c>
      <c r="D90" s="18"/>
      <c r="E90" s="17">
        <v>49</v>
      </c>
      <c r="F90" s="18">
        <f t="shared" si="4"/>
        <v>3675</v>
      </c>
      <c r="G90" s="18"/>
      <c r="H90" s="18">
        <f>H89</f>
        <v>200</v>
      </c>
      <c r="I90" s="22">
        <f t="shared" si="6"/>
        <v>-1339.5268817204305</v>
      </c>
      <c r="J90" s="9"/>
    </row>
    <row r="91" spans="1:11" ht="15" customHeight="1">
      <c r="A91" s="17" t="s">
        <v>25</v>
      </c>
      <c r="B91" s="13">
        <v>29100</v>
      </c>
      <c r="C91" s="17" t="s">
        <v>316</v>
      </c>
      <c r="D91" s="17"/>
      <c r="E91" s="17">
        <v>49</v>
      </c>
      <c r="F91" s="18">
        <f t="shared" si="4"/>
        <v>3675</v>
      </c>
      <c r="G91" s="17"/>
      <c r="H91" s="18">
        <f>H90</f>
        <v>200</v>
      </c>
      <c r="I91" s="22">
        <f t="shared" si="6"/>
        <v>-1339.5268817204305</v>
      </c>
      <c r="J91" s="17"/>
    </row>
    <row r="92" spans="1:11" ht="15" customHeight="1">
      <c r="A92" s="9" t="s">
        <v>319</v>
      </c>
      <c r="B92" s="13">
        <v>11327</v>
      </c>
      <c r="C92" s="17" t="s">
        <v>316</v>
      </c>
      <c r="D92" s="18"/>
      <c r="E92" s="17">
        <v>55</v>
      </c>
      <c r="F92" s="18">
        <f t="shared" si="4"/>
        <v>4125</v>
      </c>
      <c r="G92" s="18"/>
      <c r="H92" s="18">
        <f>H91</f>
        <v>200</v>
      </c>
      <c r="I92" s="22">
        <f t="shared" si="6"/>
        <v>-889.52688172043054</v>
      </c>
      <c r="J92" s="9"/>
    </row>
    <row r="93" spans="1:11" ht="15" customHeight="1">
      <c r="A93" s="24" t="s">
        <v>119</v>
      </c>
      <c r="B93" s="26" t="s">
        <v>120</v>
      </c>
      <c r="C93" s="32" t="s">
        <v>320</v>
      </c>
      <c r="D93" s="33">
        <v>6000</v>
      </c>
      <c r="E93" s="32"/>
      <c r="F93" s="33">
        <f t="shared" si="4"/>
        <v>6000</v>
      </c>
      <c r="G93" s="33">
        <v>320</v>
      </c>
      <c r="H93" s="33">
        <f>G93/3</f>
        <v>106.66666666666667</v>
      </c>
      <c r="I93" s="23">
        <f t="shared" si="6"/>
        <v>892.13978494623643</v>
      </c>
      <c r="J93" s="24" t="s">
        <v>17</v>
      </c>
      <c r="K93" s="2" t="s">
        <v>321</v>
      </c>
    </row>
    <row r="94" spans="1:11" ht="15" customHeight="1">
      <c r="A94" s="9" t="s">
        <v>322</v>
      </c>
      <c r="B94" s="13">
        <v>11559</v>
      </c>
      <c r="C94" s="17" t="s">
        <v>320</v>
      </c>
      <c r="D94" s="18"/>
      <c r="E94" s="73">
        <v>88</v>
      </c>
      <c r="F94" s="18">
        <f t="shared" si="4"/>
        <v>6600</v>
      </c>
      <c r="G94" s="18"/>
      <c r="H94" s="18">
        <f>H93</f>
        <v>106.66666666666667</v>
      </c>
      <c r="I94" s="22">
        <f t="shared" si="6"/>
        <v>1492.1397849462364</v>
      </c>
      <c r="J94" s="9"/>
    </row>
    <row r="95" spans="1:11" ht="15" customHeight="1">
      <c r="A95" s="9" t="s">
        <v>323</v>
      </c>
      <c r="B95" s="19">
        <v>37170</v>
      </c>
      <c r="C95" s="17" t="s">
        <v>320</v>
      </c>
      <c r="D95" s="71"/>
      <c r="E95" s="74">
        <v>132</v>
      </c>
      <c r="F95" s="72">
        <f t="shared" si="4"/>
        <v>9900</v>
      </c>
      <c r="G95" s="18"/>
      <c r="H95" s="18">
        <f>H94</f>
        <v>106.66666666666667</v>
      </c>
      <c r="I95" s="22">
        <f t="shared" si="6"/>
        <v>4792.1397849462355</v>
      </c>
      <c r="J95" s="9"/>
    </row>
    <row r="96" spans="1:11" ht="15" customHeight="1">
      <c r="A96" s="17" t="s">
        <v>324</v>
      </c>
      <c r="B96" s="13">
        <v>11243</v>
      </c>
      <c r="C96" s="17" t="s">
        <v>320</v>
      </c>
      <c r="D96" s="71"/>
      <c r="E96" s="74">
        <v>46</v>
      </c>
      <c r="F96" s="72">
        <f t="shared" si="4"/>
        <v>3450</v>
      </c>
      <c r="G96" s="18"/>
      <c r="H96" s="18">
        <f>H95</f>
        <v>106.66666666666667</v>
      </c>
      <c r="I96" s="22">
        <f t="shared" si="6"/>
        <v>-1657.860215053764</v>
      </c>
      <c r="J96" s="9"/>
    </row>
    <row r="97" spans="1:10" ht="15" customHeight="1">
      <c r="A97" s="5"/>
      <c r="B97" s="5"/>
      <c r="C97" s="5"/>
      <c r="D97" s="6"/>
      <c r="E97" s="5"/>
      <c r="F97" s="6">
        <f>SUM(F4:F96)</f>
        <v>446275</v>
      </c>
      <c r="G97" s="6"/>
      <c r="H97" s="6">
        <f>SUM(H4:H96)</f>
        <v>38676</v>
      </c>
      <c r="I97" s="6">
        <f>F97+H97</f>
        <v>484951</v>
      </c>
      <c r="J97" s="6"/>
    </row>
    <row r="98" spans="1:10" ht="15" customHeight="1">
      <c r="A98" s="5"/>
      <c r="B98" s="5"/>
      <c r="C98" s="5"/>
      <c r="D98" s="6"/>
      <c r="E98" s="5"/>
      <c r="F98" s="6"/>
      <c r="G98" s="6"/>
      <c r="H98" s="8" t="s">
        <v>85</v>
      </c>
      <c r="I98" s="6">
        <f>I97/(COUNTIF(A4:A96,"*"))</f>
        <v>5214.5268817204305</v>
      </c>
      <c r="J98" s="5"/>
    </row>
  </sheetData>
  <autoFilter ref="A3:J96" xr:uid="{6F474B58-787A-4D45-B02F-A5A27401A210}">
    <sortState xmlns:xlrd2="http://schemas.microsoft.com/office/spreadsheetml/2017/richdata2" ref="A4:J98">
      <sortCondition ref="C3:C96"/>
    </sortState>
  </autoFilter>
  <conditionalFormatting sqref="I4:I80 I82 I85 I88:I96">
    <cfRule type="cellIs" dxfId="1" priority="1" operator="lessThan">
      <formula>0</formula>
    </cfRule>
  </conditionalFormatting>
  <hyperlinks>
    <hyperlink ref="P13" r:id="rId1" xr:uid="{3B1EC984-EAFD-437F-83E8-314C02E3FF4C}"/>
    <hyperlink ref="K4" r:id="rId2" display="tjompe01@hotmail.com; " xr:uid="{6FF1D139-2BE1-4900-94B8-AF59F250CA58}"/>
    <hyperlink ref="K8" r:id="rId3" display="olssongabriel72@gmail.com; " xr:uid="{029CEA3E-74E8-4D82-93E7-0539883E4817}"/>
    <hyperlink ref="K16" r:id="rId4" display="jonas.p.svefors72@gmail.com; " xr:uid="{F8B47E1D-E2C1-47B6-81BC-EFBC92252F68}"/>
    <hyperlink ref="K20" r:id="rId5" display="nikolas77@hotmail.com; " xr:uid="{95AD78D4-60BB-4830-ACCC-790611E7E9D4}"/>
    <hyperlink ref="K24" r:id="rId6" display="maja.johanna.aronsson@gmail.com; " xr:uid="{7D256F16-FA66-431F-A628-4627C42EB157}"/>
    <hyperlink ref="K28" r:id="rId7" display="daniel.lofstedt@hotmail.com;" xr:uid="{0AD4CF8C-C402-4FFC-A42D-5843D80FBDE1}"/>
    <hyperlink ref="K32" r:id="rId8" display="bjorn.lindberg@tele2.com; " xr:uid="{3DBB4FCB-9359-4655-AD9A-24F1C76FA147}"/>
    <hyperlink ref="K36" r:id="rId9" display="martensson424@gmail.com; " xr:uid="{D69736B3-0BE5-488E-90D8-4C7F090B2491}"/>
    <hyperlink ref="K40" r:id="rId10" display="hel_olsson@hotmail.com; " xr:uid="{90BDDA80-EB9F-43A3-96C2-8E96709098EA}"/>
    <hyperlink ref="K52" r:id="rId11" display="ingerliseengebretsen@gmail.com; " xr:uid="{323036C0-EADB-4376-910E-5E3080C4CDDD}"/>
    <hyperlink ref="K60" r:id="rId12" display="lindmark.ellinor@gmail.com; " xr:uid="{1A167248-9402-414A-817C-3008944A8BCE}"/>
    <hyperlink ref="K64" r:id="rId13" display="p10@uppsalahk.se; " xr:uid="{5E11175E-A850-41D1-8CDE-2ABC956F0A50}"/>
    <hyperlink ref="K68" r:id="rId14" display="henricfyhr@hotmail.com; " xr:uid="{361139BD-220C-430B-B383-91F72A4758F6}"/>
    <hyperlink ref="K72" r:id="rId15" display="vimmenarp@gmail.com; " xr:uid="{69E42B0E-623A-4D93-9851-0C14CD3DCFAB}"/>
    <hyperlink ref="K77" r:id="rId16" display="jocum@wigerup.se; " xr:uid="{F16698F6-5C8D-4BEE-83FB-D0FC6EEF6A64}"/>
    <hyperlink ref="K81" r:id="rId17" display="jocum@wigerup.se; " xr:uid="{6FAD67B7-40C8-45D8-8ECA-C6B2261CCCE7}"/>
    <hyperlink ref="K85" r:id="rId18" display="par@oval.se; " xr:uid="{FC66415B-EF03-440A-82EA-A50BE9A8775C}"/>
    <hyperlink ref="K89" r:id="rId19" display="dholmqvist@gmail.com; " xr:uid="{60A21F25-CFCA-46B0-AC59-B015C3AA39E1}"/>
  </hyperlinks>
  <pageMargins left="0.7" right="0.7" top="0.75" bottom="0.75" header="0.3" footer="0.3"/>
  <pageSetup paperSize="9" scale="88" orientation="landscape" horizontalDpi="360" verticalDpi="360" r:id="rId2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D5A5-5A76-CC46-BFE7-62B8B9AF9C2F}">
  <dimension ref="A1:Z151"/>
  <sheetViews>
    <sheetView topLeftCell="D1" zoomScale="80" zoomScaleNormal="80" workbookViewId="0">
      <selection activeCell="J78" sqref="J78"/>
    </sheetView>
  </sheetViews>
  <sheetFormatPr defaultColWidth="8.81640625" defaultRowHeight="15" customHeight="1"/>
  <cols>
    <col min="1" max="1" width="31.54296875" style="2" customWidth="1"/>
    <col min="2" max="2" width="14.7265625" style="14" bestFit="1" customWidth="1"/>
    <col min="3" max="3" width="8.81640625" style="2" bestFit="1" customWidth="1"/>
    <col min="4" max="4" width="68" style="3" customWidth="1"/>
    <col min="5" max="5" width="11.1796875" style="2" customWidth="1"/>
    <col min="6" max="6" width="10.7265625" style="3" bestFit="1" customWidth="1"/>
    <col min="7" max="7" width="11.26953125" style="3" customWidth="1"/>
    <col min="8" max="8" width="13" style="3" customWidth="1"/>
    <col min="9" max="9" width="10.7265625" style="3" bestFit="1" customWidth="1"/>
    <col min="10" max="10" width="35.1796875" style="2" bestFit="1" customWidth="1"/>
    <col min="11" max="14" width="8.81640625" style="2"/>
    <col min="15" max="15" width="15" style="2" customWidth="1"/>
    <col min="16" max="16" width="126.54296875" style="2" customWidth="1"/>
    <col min="17" max="16384" width="8.81640625" style="2"/>
  </cols>
  <sheetData>
    <row r="1" spans="1:16" ht="31">
      <c r="A1" s="7" t="s">
        <v>325</v>
      </c>
      <c r="J1" s="10"/>
      <c r="K1" s="80" t="s">
        <v>326</v>
      </c>
      <c r="L1" s="80"/>
      <c r="M1" s="80"/>
      <c r="N1" s="80"/>
      <c r="O1" s="80"/>
    </row>
    <row r="2" spans="1:16" ht="15" customHeight="1">
      <c r="A2" s="1"/>
      <c r="B2" s="15"/>
      <c r="C2" s="1" t="s">
        <v>1</v>
      </c>
      <c r="D2" s="4" t="s">
        <v>2</v>
      </c>
      <c r="E2" s="1" t="s">
        <v>3</v>
      </c>
      <c r="F2" s="4"/>
      <c r="G2" s="4" t="s">
        <v>4</v>
      </c>
      <c r="H2" s="4"/>
      <c r="I2" s="4" t="s">
        <v>5</v>
      </c>
      <c r="J2" s="1"/>
    </row>
    <row r="3" spans="1:16" ht="15" customHeight="1">
      <c r="A3" s="1" t="s">
        <v>6</v>
      </c>
      <c r="B3" s="15" t="s">
        <v>7</v>
      </c>
      <c r="C3" s="1" t="s">
        <v>8</v>
      </c>
      <c r="D3" s="4" t="s">
        <v>9</v>
      </c>
      <c r="E3" s="1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1" t="s">
        <v>15</v>
      </c>
    </row>
    <row r="4" spans="1:16" ht="15" customHeight="1">
      <c r="A4" s="24" t="s">
        <v>327</v>
      </c>
      <c r="B4" s="26">
        <v>2509</v>
      </c>
      <c r="C4" s="32" t="s">
        <v>130</v>
      </c>
      <c r="D4" s="33">
        <v>6000</v>
      </c>
      <c r="E4" s="32"/>
      <c r="F4" s="33">
        <f>(E4*75)+D4</f>
        <v>6000</v>
      </c>
      <c r="G4" s="33">
        <v>5100</v>
      </c>
      <c r="H4" s="33">
        <f>G4/4</f>
        <v>1275</v>
      </c>
      <c r="I4" s="23">
        <f t="shared" ref="I4:I35" si="0">F4+H4-$I$131</f>
        <v>1649.7624338624337</v>
      </c>
      <c r="J4" s="24" t="s">
        <v>17</v>
      </c>
      <c r="K4" s="2" t="s">
        <v>328</v>
      </c>
    </row>
    <row r="5" spans="1:16" ht="15" customHeight="1">
      <c r="A5" s="9" t="s">
        <v>44</v>
      </c>
      <c r="B5" s="13">
        <v>51071</v>
      </c>
      <c r="C5" s="17" t="s">
        <v>130</v>
      </c>
      <c r="D5" s="18"/>
      <c r="E5" s="17">
        <v>99</v>
      </c>
      <c r="F5" s="18">
        <f>(E5*75)+D5</f>
        <v>7425</v>
      </c>
      <c r="G5" s="18"/>
      <c r="H5" s="18">
        <f>H4</f>
        <v>1275</v>
      </c>
      <c r="I5" s="22">
        <f t="shared" si="0"/>
        <v>3074.7624338624337</v>
      </c>
      <c r="J5" s="9"/>
    </row>
    <row r="6" spans="1:16" ht="15" customHeight="1">
      <c r="A6" s="9" t="s">
        <v>329</v>
      </c>
      <c r="B6" s="13" t="s">
        <v>206</v>
      </c>
      <c r="C6" s="17" t="s">
        <v>130</v>
      </c>
      <c r="D6" s="18"/>
      <c r="E6" s="17">
        <v>103</v>
      </c>
      <c r="F6" s="18">
        <f t="shared" ref="F6:F34" si="1">(E6*75)+D6</f>
        <v>7725</v>
      </c>
      <c r="G6" s="18"/>
      <c r="H6" s="18">
        <f>H5</f>
        <v>1275</v>
      </c>
      <c r="I6" s="22">
        <f t="shared" si="0"/>
        <v>3374.7624338624337</v>
      </c>
      <c r="J6" s="9"/>
    </row>
    <row r="7" spans="1:16" ht="15" customHeight="1">
      <c r="A7" s="9" t="s">
        <v>149</v>
      </c>
      <c r="B7" s="13" t="s">
        <v>96</v>
      </c>
      <c r="C7" s="17" t="s">
        <v>130</v>
      </c>
      <c r="D7" s="18"/>
      <c r="E7" s="17">
        <v>12</v>
      </c>
      <c r="F7" s="18">
        <f t="shared" si="1"/>
        <v>900</v>
      </c>
      <c r="G7" s="18"/>
      <c r="H7" s="18">
        <f>H6</f>
        <v>1275</v>
      </c>
      <c r="I7" s="22">
        <f t="shared" si="0"/>
        <v>-3450.2375661375663</v>
      </c>
      <c r="J7" s="9"/>
    </row>
    <row r="8" spans="1:16" ht="15" customHeight="1">
      <c r="A8" s="24" t="s">
        <v>330</v>
      </c>
      <c r="B8" s="26" t="s">
        <v>331</v>
      </c>
      <c r="C8" s="32" t="s">
        <v>139</v>
      </c>
      <c r="D8" s="33">
        <v>6000</v>
      </c>
      <c r="E8" s="32"/>
      <c r="F8" s="33">
        <f>(E8*75)+D8</f>
        <v>6000</v>
      </c>
      <c r="G8" s="33">
        <v>2030</v>
      </c>
      <c r="H8" s="33">
        <f>G8/4</f>
        <v>507.5</v>
      </c>
      <c r="I8" s="23">
        <f t="shared" si="0"/>
        <v>882.26243386243368</v>
      </c>
      <c r="J8" s="24" t="s">
        <v>17</v>
      </c>
      <c r="K8" s="2" t="s">
        <v>332</v>
      </c>
      <c r="P8" s="54"/>
    </row>
    <row r="9" spans="1:16" ht="15" customHeight="1">
      <c r="A9" s="9" t="s">
        <v>333</v>
      </c>
      <c r="B9" s="13">
        <v>32650</v>
      </c>
      <c r="C9" s="17" t="s">
        <v>139</v>
      </c>
      <c r="D9" s="18"/>
      <c r="E9" s="17">
        <v>66</v>
      </c>
      <c r="F9" s="18">
        <f>(E9*75)+D9</f>
        <v>4950</v>
      </c>
      <c r="G9" s="18"/>
      <c r="H9" s="18">
        <f>H8</f>
        <v>507.5</v>
      </c>
      <c r="I9" s="22">
        <f t="shared" si="0"/>
        <v>-167.73756613756632</v>
      </c>
      <c r="J9" s="9"/>
      <c r="P9"/>
    </row>
    <row r="10" spans="1:16" ht="15" customHeight="1">
      <c r="A10" s="20" t="s">
        <v>306</v>
      </c>
      <c r="B10" s="13" t="s">
        <v>334</v>
      </c>
      <c r="C10" s="17" t="s">
        <v>139</v>
      </c>
      <c r="D10" s="18"/>
      <c r="E10" s="17">
        <v>91</v>
      </c>
      <c r="F10" s="18">
        <f t="shared" si="1"/>
        <v>6825</v>
      </c>
      <c r="G10" s="18"/>
      <c r="H10" s="18">
        <f>H9</f>
        <v>507.5</v>
      </c>
      <c r="I10" s="22">
        <f t="shared" si="0"/>
        <v>1707.2624338624337</v>
      </c>
      <c r="J10" s="9"/>
      <c r="P10" s="54"/>
    </row>
    <row r="11" spans="1:16" ht="15" customHeight="1">
      <c r="A11" s="9" t="s">
        <v>283</v>
      </c>
      <c r="B11" s="13" t="s">
        <v>335</v>
      </c>
      <c r="C11" s="17" t="s">
        <v>139</v>
      </c>
      <c r="D11" s="18"/>
      <c r="E11" s="17">
        <v>36</v>
      </c>
      <c r="F11" s="18">
        <f t="shared" si="1"/>
        <v>2700</v>
      </c>
      <c r="G11" s="18"/>
      <c r="H11" s="18">
        <f>H10</f>
        <v>507.5</v>
      </c>
      <c r="I11" s="22">
        <f t="shared" si="0"/>
        <v>-2417.7375661375663</v>
      </c>
      <c r="J11" s="9"/>
      <c r="P11" s="54"/>
    </row>
    <row r="12" spans="1:16" ht="15" customHeight="1">
      <c r="A12" s="27" t="s">
        <v>101</v>
      </c>
      <c r="B12" s="26">
        <v>2167</v>
      </c>
      <c r="C12" s="32" t="s">
        <v>153</v>
      </c>
      <c r="D12" s="33">
        <v>6000</v>
      </c>
      <c r="E12" s="32"/>
      <c r="F12" s="33">
        <f>(E12*75)+D12</f>
        <v>6000</v>
      </c>
      <c r="G12" s="33">
        <v>913</v>
      </c>
      <c r="H12" s="33">
        <f>G12/5</f>
        <v>182.6</v>
      </c>
      <c r="I12" s="23">
        <f t="shared" si="0"/>
        <v>557.36243386243405</v>
      </c>
      <c r="J12" s="24" t="s">
        <v>17</v>
      </c>
      <c r="K12" s="2" t="s">
        <v>336</v>
      </c>
      <c r="P12"/>
    </row>
    <row r="13" spans="1:16" ht="15" customHeight="1">
      <c r="A13" s="9" t="s">
        <v>83</v>
      </c>
      <c r="B13" s="13">
        <v>29197</v>
      </c>
      <c r="C13" s="17" t="s">
        <v>153</v>
      </c>
      <c r="D13" s="18"/>
      <c r="E13" s="17">
        <v>69</v>
      </c>
      <c r="F13" s="18">
        <f>(E13*75)+D13</f>
        <v>5175</v>
      </c>
      <c r="G13" s="18"/>
      <c r="H13" s="18">
        <f>H12</f>
        <v>182.6</v>
      </c>
      <c r="I13" s="22">
        <f t="shared" si="0"/>
        <v>-267.63756613756595</v>
      </c>
      <c r="J13" s="9"/>
      <c r="P13" s="70"/>
    </row>
    <row r="14" spans="1:16" ht="15" customHeight="1">
      <c r="A14" s="9" t="s">
        <v>42</v>
      </c>
      <c r="B14" s="13" t="s">
        <v>43</v>
      </c>
      <c r="C14" s="17" t="s">
        <v>153</v>
      </c>
      <c r="D14" s="18"/>
      <c r="E14" s="17">
        <v>71</v>
      </c>
      <c r="F14" s="18">
        <f>(E14*75)+D14</f>
        <v>5325</v>
      </c>
      <c r="G14" s="18"/>
      <c r="H14" s="18">
        <f>H13</f>
        <v>182.6</v>
      </c>
      <c r="I14" s="22">
        <f t="shared" si="0"/>
        <v>-117.63756613756595</v>
      </c>
      <c r="J14" s="9"/>
      <c r="P14"/>
    </row>
    <row r="15" spans="1:16" ht="15" customHeight="1">
      <c r="A15" s="20" t="s">
        <v>145</v>
      </c>
      <c r="B15" s="13" t="s">
        <v>117</v>
      </c>
      <c r="C15" s="17" t="s">
        <v>153</v>
      </c>
      <c r="D15" s="18"/>
      <c r="E15" s="17">
        <v>65</v>
      </c>
      <c r="F15" s="18">
        <f t="shared" si="1"/>
        <v>4875</v>
      </c>
      <c r="G15" s="18"/>
      <c r="H15" s="18">
        <f>H14</f>
        <v>182.6</v>
      </c>
      <c r="I15" s="22">
        <f t="shared" si="0"/>
        <v>-567.63756613756595</v>
      </c>
      <c r="J15" s="9"/>
      <c r="P15" s="54"/>
    </row>
    <row r="16" spans="1:16" ht="15" customHeight="1">
      <c r="A16" s="24" t="s">
        <v>57</v>
      </c>
      <c r="B16" s="26" t="s">
        <v>103</v>
      </c>
      <c r="C16" s="32" t="s">
        <v>162</v>
      </c>
      <c r="D16" s="33">
        <v>6000</v>
      </c>
      <c r="E16" s="32"/>
      <c r="F16" s="33">
        <f t="shared" si="1"/>
        <v>6000</v>
      </c>
      <c r="G16" s="33">
        <v>1655</v>
      </c>
      <c r="H16" s="33">
        <f>G16/4</f>
        <v>413.75</v>
      </c>
      <c r="I16" s="23">
        <f t="shared" si="0"/>
        <v>788.51243386243368</v>
      </c>
      <c r="J16" s="24" t="s">
        <v>17</v>
      </c>
      <c r="K16" s="2" t="s">
        <v>337</v>
      </c>
      <c r="P16" s="54"/>
    </row>
    <row r="17" spans="1:26" ht="15" customHeight="1">
      <c r="A17" s="20" t="s">
        <v>338</v>
      </c>
      <c r="B17" s="13">
        <v>32650</v>
      </c>
      <c r="C17" s="17" t="s">
        <v>162</v>
      </c>
      <c r="D17" s="18"/>
      <c r="E17" s="17">
        <v>52</v>
      </c>
      <c r="F17" s="18">
        <f t="shared" ref="F17:F23" si="2">(E17*75)+D17</f>
        <v>3900</v>
      </c>
      <c r="G17" s="18"/>
      <c r="H17" s="18">
        <f>G16/4</f>
        <v>413.75</v>
      </c>
      <c r="I17" s="22">
        <f t="shared" si="0"/>
        <v>-1311.4875661375663</v>
      </c>
      <c r="J17" s="9"/>
    </row>
    <row r="18" spans="1:26" ht="15" customHeight="1">
      <c r="A18" s="20" t="s">
        <v>32</v>
      </c>
      <c r="B18" s="13" t="s">
        <v>33</v>
      </c>
      <c r="C18" s="17" t="s">
        <v>162</v>
      </c>
      <c r="D18" s="18"/>
      <c r="E18" s="17">
        <v>59</v>
      </c>
      <c r="F18" s="18">
        <f t="shared" si="2"/>
        <v>4425</v>
      </c>
      <c r="G18" s="18"/>
      <c r="H18" s="18">
        <f>H17</f>
        <v>413.75</v>
      </c>
      <c r="I18" s="22">
        <f t="shared" si="0"/>
        <v>-786.48756613756632</v>
      </c>
      <c r="J18" s="9"/>
    </row>
    <row r="19" spans="1:26" ht="15" customHeight="1" thickBot="1">
      <c r="A19" s="9" t="s">
        <v>339</v>
      </c>
      <c r="B19" s="13">
        <v>25390</v>
      </c>
      <c r="C19" s="17" t="s">
        <v>162</v>
      </c>
      <c r="D19" s="18"/>
      <c r="E19" s="17">
        <v>17</v>
      </c>
      <c r="F19" s="18">
        <f t="shared" si="2"/>
        <v>1275</v>
      </c>
      <c r="G19" s="18"/>
      <c r="H19" s="18">
        <f>H18</f>
        <v>413.75</v>
      </c>
      <c r="I19" s="22">
        <f t="shared" si="0"/>
        <v>-3936.4875661375663</v>
      </c>
      <c r="J19" s="9"/>
    </row>
    <row r="20" spans="1:26" ht="15" customHeight="1">
      <c r="A20" s="35" t="s">
        <v>95</v>
      </c>
      <c r="B20" s="26" t="s">
        <v>340</v>
      </c>
      <c r="C20" s="32" t="s">
        <v>168</v>
      </c>
      <c r="D20" s="33">
        <v>6000</v>
      </c>
      <c r="E20" s="32"/>
      <c r="F20" s="33">
        <f t="shared" si="2"/>
        <v>6000</v>
      </c>
      <c r="G20" s="33">
        <v>4665</v>
      </c>
      <c r="H20" s="33">
        <f>G20/4</f>
        <v>1166.25</v>
      </c>
      <c r="I20" s="23">
        <f t="shared" si="0"/>
        <v>1541.0124338624337</v>
      </c>
      <c r="J20" s="24" t="s">
        <v>17</v>
      </c>
      <c r="K20" s="2" t="s">
        <v>341</v>
      </c>
      <c r="P20" s="81" t="s">
        <v>342</v>
      </c>
    </row>
    <row r="21" spans="1:26" ht="15" customHeight="1">
      <c r="A21" s="9" t="s">
        <v>191</v>
      </c>
      <c r="B21" s="13" t="s">
        <v>117</v>
      </c>
      <c r="C21" s="17" t="s">
        <v>168</v>
      </c>
      <c r="D21" s="18"/>
      <c r="E21" s="17">
        <v>10</v>
      </c>
      <c r="F21" s="18">
        <f t="shared" si="2"/>
        <v>750</v>
      </c>
      <c r="G21" s="18"/>
      <c r="H21" s="18">
        <f>H20</f>
        <v>1166.25</v>
      </c>
      <c r="I21" s="22">
        <f t="shared" si="0"/>
        <v>-3708.9875661375663</v>
      </c>
      <c r="J21" s="9"/>
      <c r="P21" s="82"/>
    </row>
    <row r="22" spans="1:26" ht="15" customHeight="1">
      <c r="A22" s="9" t="s">
        <v>79</v>
      </c>
      <c r="B22" s="13" t="s">
        <v>287</v>
      </c>
      <c r="C22" s="17" t="s">
        <v>168</v>
      </c>
      <c r="D22" s="18"/>
      <c r="E22" s="17">
        <v>66</v>
      </c>
      <c r="F22" s="18">
        <f t="shared" si="2"/>
        <v>4950</v>
      </c>
      <c r="G22" s="18"/>
      <c r="H22" s="18">
        <f>H21</f>
        <v>1166.25</v>
      </c>
      <c r="I22" s="22">
        <f t="shared" si="0"/>
        <v>491.01243386243368</v>
      </c>
      <c r="J22" s="12"/>
      <c r="P22" s="82"/>
    </row>
    <row r="23" spans="1:26" ht="15" customHeight="1">
      <c r="A23" s="20" t="s">
        <v>343</v>
      </c>
      <c r="B23" s="13"/>
      <c r="C23" s="17" t="s">
        <v>168</v>
      </c>
      <c r="D23" s="18"/>
      <c r="E23" s="17">
        <v>5</v>
      </c>
      <c r="F23" s="18">
        <f t="shared" si="2"/>
        <v>375</v>
      </c>
      <c r="G23" s="18"/>
      <c r="H23" s="18">
        <f>H22</f>
        <v>1166.25</v>
      </c>
      <c r="I23" s="22">
        <f t="shared" si="0"/>
        <v>-4083.9875661375663</v>
      </c>
      <c r="J23" s="9"/>
      <c r="P23" s="82"/>
    </row>
    <row r="24" spans="1:26" ht="15" customHeight="1">
      <c r="A24" s="27" t="s">
        <v>315</v>
      </c>
      <c r="B24" s="26" t="s">
        <v>133</v>
      </c>
      <c r="C24" s="32" t="s">
        <v>177</v>
      </c>
      <c r="D24" s="33">
        <v>6000</v>
      </c>
      <c r="E24" s="32"/>
      <c r="F24" s="33">
        <f t="shared" si="1"/>
        <v>6000</v>
      </c>
      <c r="G24" s="33">
        <v>1584</v>
      </c>
      <c r="H24" s="33">
        <f>G24/4</f>
        <v>396</v>
      </c>
      <c r="I24" s="23">
        <f t="shared" si="0"/>
        <v>770.76243386243368</v>
      </c>
      <c r="J24" s="24" t="s">
        <v>17</v>
      </c>
      <c r="K24" s="2" t="s">
        <v>344</v>
      </c>
      <c r="P24" s="82"/>
    </row>
    <row r="25" spans="1:26" ht="15" customHeight="1">
      <c r="A25" s="9" t="s">
        <v>345</v>
      </c>
      <c r="B25" s="13">
        <v>11485</v>
      </c>
      <c r="C25" s="17" t="s">
        <v>177</v>
      </c>
      <c r="D25" s="18"/>
      <c r="E25" s="17">
        <v>53</v>
      </c>
      <c r="F25" s="18">
        <f t="shared" si="1"/>
        <v>3975</v>
      </c>
      <c r="G25" s="18"/>
      <c r="H25" s="18">
        <f>H24/5</f>
        <v>79.2</v>
      </c>
      <c r="I25" s="22">
        <f t="shared" si="0"/>
        <v>-1571.0375661375665</v>
      </c>
      <c r="J25" s="9"/>
      <c r="P25" s="82"/>
    </row>
    <row r="26" spans="1:26" ht="15" customHeight="1">
      <c r="A26" s="67" t="s">
        <v>203</v>
      </c>
      <c r="B26" s="13" t="s">
        <v>232</v>
      </c>
      <c r="C26" s="17" t="s">
        <v>177</v>
      </c>
      <c r="D26" s="18"/>
      <c r="E26" s="17">
        <v>95</v>
      </c>
      <c r="F26" s="18">
        <f t="shared" si="1"/>
        <v>7125</v>
      </c>
      <c r="G26" s="18"/>
      <c r="H26" s="18">
        <f>H25</f>
        <v>79.2</v>
      </c>
      <c r="I26" s="22">
        <f t="shared" si="0"/>
        <v>1578.9624338624335</v>
      </c>
      <c r="J26" s="12"/>
      <c r="P26" s="82"/>
    </row>
    <row r="27" spans="1:26" ht="15" customHeight="1">
      <c r="A27" s="40" t="s">
        <v>187</v>
      </c>
      <c r="B27" s="13" t="s">
        <v>75</v>
      </c>
      <c r="C27" s="17" t="s">
        <v>177</v>
      </c>
      <c r="D27" s="18"/>
      <c r="E27" s="17">
        <v>3</v>
      </c>
      <c r="F27" s="18">
        <f t="shared" si="1"/>
        <v>225</v>
      </c>
      <c r="G27" s="18"/>
      <c r="H27" s="18">
        <f>H26</f>
        <v>79.2</v>
      </c>
      <c r="I27" s="22">
        <f t="shared" si="0"/>
        <v>-5321.0375661375665</v>
      </c>
      <c r="J27" s="9"/>
      <c r="P27" s="82"/>
    </row>
    <row r="28" spans="1:26" ht="15" customHeight="1">
      <c r="A28" s="27" t="s">
        <v>134</v>
      </c>
      <c r="B28" s="26" t="s">
        <v>82</v>
      </c>
      <c r="C28" s="32" t="s">
        <v>184</v>
      </c>
      <c r="D28" s="33">
        <v>6000</v>
      </c>
      <c r="E28" s="32"/>
      <c r="F28" s="33">
        <f t="shared" si="1"/>
        <v>6000</v>
      </c>
      <c r="G28" s="33">
        <v>3709</v>
      </c>
      <c r="H28" s="33">
        <f>G28/8</f>
        <v>463.625</v>
      </c>
      <c r="I28" s="23">
        <f t="shared" si="0"/>
        <v>838.38743386243368</v>
      </c>
      <c r="J28" s="24" t="s">
        <v>17</v>
      </c>
      <c r="K28" s="2" t="s">
        <v>346</v>
      </c>
      <c r="P28" s="82"/>
      <c r="V28" s="69"/>
    </row>
    <row r="29" spans="1:26" ht="15" customHeight="1">
      <c r="A29" s="9" t="s">
        <v>314</v>
      </c>
      <c r="B29" s="13" t="s">
        <v>92</v>
      </c>
      <c r="C29" s="17" t="s">
        <v>184</v>
      </c>
      <c r="D29" s="18"/>
      <c r="E29" s="17">
        <v>57</v>
      </c>
      <c r="F29" s="18">
        <f t="shared" si="1"/>
        <v>4275</v>
      </c>
      <c r="G29" s="18"/>
      <c r="H29" s="18">
        <f>H28</f>
        <v>463.625</v>
      </c>
      <c r="I29" s="22">
        <f t="shared" si="0"/>
        <v>-886.61256613756632</v>
      </c>
      <c r="J29" s="9"/>
      <c r="P29" s="82"/>
    </row>
    <row r="30" spans="1:26" ht="15" customHeight="1" thickBot="1">
      <c r="A30" s="9" t="s">
        <v>93</v>
      </c>
      <c r="B30" s="13" t="s">
        <v>94</v>
      </c>
      <c r="C30" s="17" t="s">
        <v>184</v>
      </c>
      <c r="D30" s="18"/>
      <c r="E30" s="17">
        <v>98</v>
      </c>
      <c r="F30" s="18">
        <f>(E30*75)+D30</f>
        <v>7350</v>
      </c>
      <c r="G30" s="18"/>
      <c r="H30" s="18">
        <f t="shared" ref="H30:H31" si="3">H29</f>
        <v>463.625</v>
      </c>
      <c r="I30" s="22">
        <f t="shared" si="0"/>
        <v>2188.3874338624337</v>
      </c>
      <c r="J30" s="9"/>
      <c r="P30" s="83"/>
      <c r="V30" s="11"/>
      <c r="W30" s="11"/>
      <c r="X30" s="11"/>
      <c r="Y30" s="11"/>
      <c r="Z30" s="11"/>
    </row>
    <row r="31" spans="1:26" ht="15" customHeight="1" thickBot="1">
      <c r="A31" s="67" t="s">
        <v>198</v>
      </c>
      <c r="B31" s="13" t="s">
        <v>62</v>
      </c>
      <c r="C31" s="17" t="s">
        <v>184</v>
      </c>
      <c r="D31" s="18"/>
      <c r="E31" s="17">
        <v>53</v>
      </c>
      <c r="F31" s="18">
        <f>(E31*75)+D31</f>
        <v>3975</v>
      </c>
      <c r="G31" s="18"/>
      <c r="H31" s="18">
        <f t="shared" si="3"/>
        <v>463.625</v>
      </c>
      <c r="I31" s="22">
        <f t="shared" si="0"/>
        <v>-1186.6125661375663</v>
      </c>
      <c r="J31" s="12"/>
    </row>
    <row r="32" spans="1:26" ht="15" customHeight="1">
      <c r="A32" s="27" t="s">
        <v>171</v>
      </c>
      <c r="B32" s="26" t="s">
        <v>82</v>
      </c>
      <c r="C32" s="32" t="s">
        <v>192</v>
      </c>
      <c r="D32" s="33">
        <v>6000</v>
      </c>
      <c r="E32" s="32"/>
      <c r="F32" s="33">
        <f>(E32*75)+D32</f>
        <v>6000</v>
      </c>
      <c r="G32" s="33"/>
      <c r="H32" s="33">
        <f>H31</f>
        <v>463.625</v>
      </c>
      <c r="I32" s="23">
        <f t="shared" si="0"/>
        <v>838.38743386243368</v>
      </c>
      <c r="J32" s="24" t="s">
        <v>17</v>
      </c>
      <c r="K32" s="2" t="s">
        <v>346</v>
      </c>
      <c r="P32" s="84" t="s">
        <v>347</v>
      </c>
    </row>
    <row r="33" spans="1:16" ht="15" customHeight="1">
      <c r="A33" s="9" t="s">
        <v>253</v>
      </c>
      <c r="B33" s="13" t="s">
        <v>92</v>
      </c>
      <c r="C33" s="17" t="s">
        <v>192</v>
      </c>
      <c r="D33" s="18"/>
      <c r="E33" s="17">
        <v>57</v>
      </c>
      <c r="F33" s="18">
        <f>(E33*75)+D33</f>
        <v>4275</v>
      </c>
      <c r="G33" s="18"/>
      <c r="H33" s="18">
        <f>H32</f>
        <v>463.625</v>
      </c>
      <c r="I33" s="22">
        <f t="shared" si="0"/>
        <v>-886.61256613756632</v>
      </c>
      <c r="J33" s="9"/>
      <c r="P33" s="85"/>
    </row>
    <row r="34" spans="1:16" ht="15" customHeight="1" thickBot="1">
      <c r="A34" s="20" t="s">
        <v>28</v>
      </c>
      <c r="B34" s="13" t="s">
        <v>29</v>
      </c>
      <c r="C34" s="17" t="s">
        <v>192</v>
      </c>
      <c r="D34" s="18"/>
      <c r="E34" s="17">
        <v>92</v>
      </c>
      <c r="F34" s="18">
        <f t="shared" si="1"/>
        <v>6900</v>
      </c>
      <c r="G34" s="18"/>
      <c r="H34" s="18">
        <f>H33</f>
        <v>463.625</v>
      </c>
      <c r="I34" s="22">
        <f t="shared" si="0"/>
        <v>1738.3874338624337</v>
      </c>
      <c r="J34" s="9"/>
      <c r="P34" s="86"/>
    </row>
    <row r="35" spans="1:16" ht="15" customHeight="1">
      <c r="A35" s="20" t="s">
        <v>170</v>
      </c>
      <c r="B35" s="13" t="s">
        <v>62</v>
      </c>
      <c r="C35" s="17" t="s">
        <v>192</v>
      </c>
      <c r="D35" s="18"/>
      <c r="E35" s="17">
        <v>53</v>
      </c>
      <c r="F35" s="18">
        <f>(E35*75)+D35</f>
        <v>3975</v>
      </c>
      <c r="G35" s="18"/>
      <c r="H35" s="18">
        <f>H34</f>
        <v>463.625</v>
      </c>
      <c r="I35" s="22">
        <f t="shared" si="0"/>
        <v>-1186.6125661375663</v>
      </c>
      <c r="J35" s="9"/>
    </row>
    <row r="36" spans="1:16" ht="15" customHeight="1">
      <c r="A36" s="35" t="s">
        <v>127</v>
      </c>
      <c r="B36" s="26" t="s">
        <v>155</v>
      </c>
      <c r="C36" s="32" t="s">
        <v>200</v>
      </c>
      <c r="D36" s="33">
        <v>6000</v>
      </c>
      <c r="E36" s="32"/>
      <c r="F36" s="33">
        <f>(E36*75)+D36</f>
        <v>6000</v>
      </c>
      <c r="G36" s="33">
        <v>862</v>
      </c>
      <c r="H36" s="33">
        <f>G36/4</f>
        <v>215.5</v>
      </c>
      <c r="I36" s="23">
        <f t="shared" ref="I36:I67" si="4">F36+H36-$I$131</f>
        <v>590.26243386243368</v>
      </c>
      <c r="J36" s="24" t="s">
        <v>17</v>
      </c>
      <c r="K36" s="2" t="s">
        <v>348</v>
      </c>
    </row>
    <row r="37" spans="1:16" ht="15" customHeight="1">
      <c r="A37" s="20" t="s">
        <v>142</v>
      </c>
      <c r="B37" s="13" t="s">
        <v>96</v>
      </c>
      <c r="C37" s="17" t="s">
        <v>200</v>
      </c>
      <c r="D37" s="18"/>
      <c r="E37" s="17">
        <v>22</v>
      </c>
      <c r="F37" s="18">
        <f>(E37*75)+D37</f>
        <v>1650</v>
      </c>
      <c r="G37" s="18"/>
      <c r="H37" s="18">
        <f>H36</f>
        <v>215.5</v>
      </c>
      <c r="I37" s="22">
        <f t="shared" si="4"/>
        <v>-3759.7375661375663</v>
      </c>
      <c r="J37" s="9"/>
    </row>
    <row r="38" spans="1:16" ht="15" customHeight="1">
      <c r="A38" s="40" t="s">
        <v>349</v>
      </c>
      <c r="B38" s="13" t="s">
        <v>350</v>
      </c>
      <c r="C38" s="17" t="s">
        <v>200</v>
      </c>
      <c r="D38" s="18"/>
      <c r="E38" s="17">
        <v>61</v>
      </c>
      <c r="F38" s="18">
        <f t="shared" ref="F38:F67" si="5">(E38*75)+D38</f>
        <v>4575</v>
      </c>
      <c r="G38" s="18"/>
      <c r="H38" s="18">
        <f>H37</f>
        <v>215.5</v>
      </c>
      <c r="I38" s="22">
        <f t="shared" si="4"/>
        <v>-834.73756613756632</v>
      </c>
      <c r="J38" s="9"/>
    </row>
    <row r="39" spans="1:16" ht="15" customHeight="1">
      <c r="A39" s="9" t="s">
        <v>147</v>
      </c>
      <c r="B39" s="13">
        <v>20822</v>
      </c>
      <c r="C39" s="17" t="s">
        <v>200</v>
      </c>
      <c r="D39" s="18"/>
      <c r="E39" s="17">
        <v>4</v>
      </c>
      <c r="F39" s="18">
        <f t="shared" si="5"/>
        <v>300</v>
      </c>
      <c r="G39" s="18"/>
      <c r="H39" s="18">
        <f>H38</f>
        <v>215.5</v>
      </c>
      <c r="I39" s="22">
        <f t="shared" si="4"/>
        <v>-5109.7375661375663</v>
      </c>
      <c r="J39" s="9"/>
    </row>
    <row r="40" spans="1:16" ht="15" customHeight="1">
      <c r="A40" s="27" t="s">
        <v>351</v>
      </c>
      <c r="B40" s="26">
        <v>11439</v>
      </c>
      <c r="C40" s="32" t="s">
        <v>211</v>
      </c>
      <c r="D40" s="33">
        <v>6000</v>
      </c>
      <c r="E40" s="32"/>
      <c r="F40" s="33">
        <f>(E40*75)+D40</f>
        <v>6000</v>
      </c>
      <c r="G40" s="33">
        <v>472</v>
      </c>
      <c r="H40" s="33">
        <f>G40/4</f>
        <v>118</v>
      </c>
      <c r="I40" s="23">
        <f t="shared" si="4"/>
        <v>492.76243386243368</v>
      </c>
      <c r="J40" s="24" t="s">
        <v>17</v>
      </c>
      <c r="K40" s="2" t="s">
        <v>352</v>
      </c>
    </row>
    <row r="41" spans="1:16" ht="15" customHeight="1">
      <c r="A41" s="20" t="s">
        <v>353</v>
      </c>
      <c r="B41" s="13">
        <v>43426</v>
      </c>
      <c r="C41" s="17" t="s">
        <v>211</v>
      </c>
      <c r="D41" s="18"/>
      <c r="E41" s="17">
        <v>38</v>
      </c>
      <c r="F41" s="18">
        <f>(E41*75)+D41</f>
        <v>2850</v>
      </c>
      <c r="G41" s="18"/>
      <c r="H41" s="18">
        <f>H40</f>
        <v>118</v>
      </c>
      <c r="I41" s="22">
        <f t="shared" si="4"/>
        <v>-2657.2375661375663</v>
      </c>
      <c r="J41" s="9"/>
    </row>
    <row r="42" spans="1:16" ht="15" customHeight="1">
      <c r="A42" s="20" t="s">
        <v>354</v>
      </c>
      <c r="B42" s="13">
        <v>11363</v>
      </c>
      <c r="C42" s="17" t="s">
        <v>211</v>
      </c>
      <c r="D42" s="18"/>
      <c r="E42" s="17">
        <v>113</v>
      </c>
      <c r="F42" s="18">
        <f t="shared" si="5"/>
        <v>8475</v>
      </c>
      <c r="G42" s="18"/>
      <c r="H42" s="18">
        <f>H41</f>
        <v>118</v>
      </c>
      <c r="I42" s="22">
        <f t="shared" si="4"/>
        <v>2967.7624338624337</v>
      </c>
      <c r="J42" s="9"/>
    </row>
    <row r="43" spans="1:16" ht="15" customHeight="1">
      <c r="A43" s="9" t="s">
        <v>355</v>
      </c>
      <c r="B43" s="13">
        <v>20835</v>
      </c>
      <c r="C43" s="17" t="s">
        <v>211</v>
      </c>
      <c r="D43" s="18"/>
      <c r="E43" s="17">
        <v>93</v>
      </c>
      <c r="F43" s="18">
        <f t="shared" si="5"/>
        <v>6975</v>
      </c>
      <c r="G43" s="18"/>
      <c r="H43" s="18">
        <f>H42</f>
        <v>118</v>
      </c>
      <c r="I43" s="22">
        <f t="shared" si="4"/>
        <v>1467.7624338624337</v>
      </c>
      <c r="J43" s="9"/>
    </row>
    <row r="44" spans="1:16" ht="15" customHeight="1">
      <c r="A44" s="43" t="s">
        <v>356</v>
      </c>
      <c r="B44" s="26">
        <v>25645</v>
      </c>
      <c r="C44" s="32" t="s">
        <v>271</v>
      </c>
      <c r="D44" s="33">
        <v>6000</v>
      </c>
      <c r="E44" s="32"/>
      <c r="F44" s="33">
        <f t="shared" ref="F44:F50" si="6">(E44*75)+D44</f>
        <v>6000</v>
      </c>
      <c r="G44" s="33">
        <v>1138</v>
      </c>
      <c r="H44" s="33">
        <f>G44/3</f>
        <v>379.33333333333331</v>
      </c>
      <c r="I44" s="23">
        <f t="shared" si="4"/>
        <v>754.09576719576671</v>
      </c>
      <c r="J44" s="32" t="s">
        <v>17</v>
      </c>
      <c r="K44" s="2" t="s">
        <v>357</v>
      </c>
    </row>
    <row r="45" spans="1:16" ht="15" customHeight="1">
      <c r="A45" s="9" t="s">
        <v>176</v>
      </c>
      <c r="B45" s="13">
        <v>11490</v>
      </c>
      <c r="C45" s="17" t="s">
        <v>271</v>
      </c>
      <c r="D45" s="18"/>
      <c r="E45" s="17">
        <v>25</v>
      </c>
      <c r="F45" s="18">
        <f t="shared" si="6"/>
        <v>1875</v>
      </c>
      <c r="G45" s="18"/>
      <c r="H45" s="18">
        <f>H44</f>
        <v>379.33333333333331</v>
      </c>
      <c r="I45" s="22">
        <f t="shared" si="4"/>
        <v>-3370.9042328042328</v>
      </c>
      <c r="J45" s="9"/>
    </row>
    <row r="46" spans="1:16" ht="15" customHeight="1">
      <c r="A46" s="40" t="s">
        <v>358</v>
      </c>
      <c r="B46" s="13">
        <v>11479</v>
      </c>
      <c r="C46" s="17" t="s">
        <v>271</v>
      </c>
      <c r="D46" s="18"/>
      <c r="E46" s="17">
        <v>44</v>
      </c>
      <c r="F46" s="18">
        <f t="shared" si="6"/>
        <v>3300</v>
      </c>
      <c r="G46" s="18"/>
      <c r="H46" s="18">
        <f>H45</f>
        <v>379.33333333333331</v>
      </c>
      <c r="I46" s="22">
        <f t="shared" si="4"/>
        <v>-1945.9042328042328</v>
      </c>
      <c r="J46" s="9"/>
    </row>
    <row r="47" spans="1:16" ht="15" customHeight="1">
      <c r="A47" s="20" t="s">
        <v>118</v>
      </c>
      <c r="B47" s="13">
        <v>29100</v>
      </c>
      <c r="C47" s="17" t="s">
        <v>271</v>
      </c>
      <c r="D47" s="18"/>
      <c r="E47" s="17">
        <v>22</v>
      </c>
      <c r="F47" s="18">
        <f t="shared" si="6"/>
        <v>1650</v>
      </c>
      <c r="G47" s="18"/>
      <c r="H47" s="18">
        <f>H46</f>
        <v>379.33333333333331</v>
      </c>
      <c r="I47" s="22">
        <f t="shared" si="4"/>
        <v>-3595.9042328042333</v>
      </c>
      <c r="J47" s="9"/>
    </row>
    <row r="48" spans="1:16" ht="15" customHeight="1">
      <c r="A48" s="24" t="s">
        <v>323</v>
      </c>
      <c r="B48" s="26">
        <v>37170</v>
      </c>
      <c r="C48" s="32" t="s">
        <v>275</v>
      </c>
      <c r="D48" s="33">
        <v>6000</v>
      </c>
      <c r="E48" s="32"/>
      <c r="F48" s="33">
        <f t="shared" si="6"/>
        <v>6000</v>
      </c>
      <c r="G48" s="33">
        <v>627</v>
      </c>
      <c r="H48" s="33">
        <f>G48/4</f>
        <v>156.75</v>
      </c>
      <c r="I48" s="23">
        <f t="shared" si="4"/>
        <v>531.51243386243368</v>
      </c>
      <c r="J48" s="24" t="s">
        <v>17</v>
      </c>
      <c r="K48" s="2" t="s">
        <v>359</v>
      </c>
    </row>
    <row r="49" spans="1:15" ht="15" customHeight="1">
      <c r="A49" s="20" t="s">
        <v>71</v>
      </c>
      <c r="B49" s="13" t="s">
        <v>72</v>
      </c>
      <c r="C49" s="17" t="s">
        <v>275</v>
      </c>
      <c r="D49" s="18"/>
      <c r="E49" s="17">
        <v>132</v>
      </c>
      <c r="F49" s="18">
        <f t="shared" si="6"/>
        <v>9900</v>
      </c>
      <c r="G49" s="18"/>
      <c r="H49" s="18">
        <f>H48</f>
        <v>156.75</v>
      </c>
      <c r="I49" s="22">
        <f t="shared" si="4"/>
        <v>4431.5124338624337</v>
      </c>
      <c r="J49" s="9"/>
    </row>
    <row r="50" spans="1:15" ht="15" customHeight="1">
      <c r="A50" s="9" t="s">
        <v>16</v>
      </c>
      <c r="B50" s="13" t="s">
        <v>179</v>
      </c>
      <c r="C50" s="17" t="s">
        <v>275</v>
      </c>
      <c r="D50" s="18"/>
      <c r="E50" s="17">
        <v>115</v>
      </c>
      <c r="F50" s="18">
        <f t="shared" si="6"/>
        <v>8625</v>
      </c>
      <c r="G50" s="18"/>
      <c r="H50" s="18">
        <f>H49</f>
        <v>156.75</v>
      </c>
      <c r="I50" s="22">
        <f t="shared" si="4"/>
        <v>3156.5124338624337</v>
      </c>
      <c r="J50" s="9"/>
    </row>
    <row r="51" spans="1:15" ht="15" customHeight="1">
      <c r="A51" s="40" t="s">
        <v>322</v>
      </c>
      <c r="B51" s="13" t="s">
        <v>206</v>
      </c>
      <c r="C51" s="17" t="s">
        <v>275</v>
      </c>
      <c r="D51" s="18"/>
      <c r="E51" s="17">
        <v>43</v>
      </c>
      <c r="F51" s="18">
        <f t="shared" si="5"/>
        <v>3225</v>
      </c>
      <c r="G51" s="18"/>
      <c r="H51" s="18">
        <f>H50</f>
        <v>156.75</v>
      </c>
      <c r="I51" s="22">
        <f t="shared" si="4"/>
        <v>-2243.4875661375663</v>
      </c>
      <c r="J51" s="9"/>
    </row>
    <row r="52" spans="1:15" ht="15" customHeight="1">
      <c r="A52" s="27" t="s">
        <v>360</v>
      </c>
      <c r="B52" s="26" t="s">
        <v>361</v>
      </c>
      <c r="C52" s="32" t="s">
        <v>279</v>
      </c>
      <c r="D52" s="33">
        <v>6000</v>
      </c>
      <c r="E52" s="32"/>
      <c r="F52" s="33">
        <f>(E52*75)+D52</f>
        <v>6000</v>
      </c>
      <c r="G52" s="33">
        <v>1884</v>
      </c>
      <c r="H52" s="33">
        <f>G52/4</f>
        <v>471</v>
      </c>
      <c r="I52" s="23">
        <f t="shared" si="4"/>
        <v>845.76243386243368</v>
      </c>
      <c r="J52" s="24" t="s">
        <v>17</v>
      </c>
      <c r="K52" s="2" t="s">
        <v>362</v>
      </c>
    </row>
    <row r="53" spans="1:15" ht="15" customHeight="1">
      <c r="A53" s="9" t="s">
        <v>34</v>
      </c>
      <c r="B53" s="13" t="s">
        <v>35</v>
      </c>
      <c r="C53" s="17" t="s">
        <v>279</v>
      </c>
      <c r="D53" s="18"/>
      <c r="E53" s="17">
        <v>48</v>
      </c>
      <c r="F53" s="18">
        <f>(E53*75)+D53</f>
        <v>3600</v>
      </c>
      <c r="G53" s="18"/>
      <c r="H53" s="18">
        <f>H52</f>
        <v>471</v>
      </c>
      <c r="I53" s="22">
        <f t="shared" si="4"/>
        <v>-1554.2375661375663</v>
      </c>
      <c r="J53" s="9"/>
    </row>
    <row r="54" spans="1:15" ht="15" customHeight="1">
      <c r="A54" s="9" t="s">
        <v>123</v>
      </c>
      <c r="B54" s="13" t="s">
        <v>363</v>
      </c>
      <c r="C54" s="17" t="s">
        <v>279</v>
      </c>
      <c r="D54" s="18"/>
      <c r="E54" s="17">
        <v>83</v>
      </c>
      <c r="F54" s="18">
        <f t="shared" si="5"/>
        <v>6225</v>
      </c>
      <c r="G54" s="18"/>
      <c r="H54" s="18">
        <f>H53</f>
        <v>471</v>
      </c>
      <c r="I54" s="22">
        <f t="shared" si="4"/>
        <v>1070.7624338624337</v>
      </c>
      <c r="J54" s="9"/>
    </row>
    <row r="55" spans="1:15" ht="15" customHeight="1">
      <c r="A55" s="20" t="s">
        <v>63</v>
      </c>
      <c r="B55" s="13" t="s">
        <v>121</v>
      </c>
      <c r="C55" s="17" t="s">
        <v>279</v>
      </c>
      <c r="D55" s="18"/>
      <c r="E55" s="17">
        <v>43</v>
      </c>
      <c r="F55" s="18">
        <f t="shared" si="5"/>
        <v>3225</v>
      </c>
      <c r="G55" s="18"/>
      <c r="H55" s="18">
        <f>H54</f>
        <v>471</v>
      </c>
      <c r="I55" s="22">
        <f t="shared" si="4"/>
        <v>-1929.2375661375663</v>
      </c>
      <c r="J55" s="9"/>
    </row>
    <row r="56" spans="1:15" ht="15" customHeight="1">
      <c r="A56" s="35" t="s">
        <v>111</v>
      </c>
      <c r="B56" s="26">
        <v>36746</v>
      </c>
      <c r="C56" s="32" t="s">
        <v>281</v>
      </c>
      <c r="D56" s="33">
        <v>6000</v>
      </c>
      <c r="E56" s="32"/>
      <c r="F56" s="33">
        <f t="shared" ref="F56:F61" si="7">(E56*75)+D56</f>
        <v>6000</v>
      </c>
      <c r="G56" s="33"/>
      <c r="H56" s="33">
        <f>G56/4</f>
        <v>0</v>
      </c>
      <c r="I56" s="23">
        <f t="shared" si="4"/>
        <v>374.76243386243368</v>
      </c>
      <c r="J56" s="24" t="s">
        <v>17</v>
      </c>
      <c r="K56" s="2" t="s">
        <v>364</v>
      </c>
      <c r="O56" s="77"/>
    </row>
    <row r="57" spans="1:15" ht="15" customHeight="1">
      <c r="A57" s="9" t="s">
        <v>195</v>
      </c>
      <c r="B57" s="13" t="s">
        <v>196</v>
      </c>
      <c r="C57" s="17" t="s">
        <v>281</v>
      </c>
      <c r="D57" s="18"/>
      <c r="E57" s="17">
        <v>52</v>
      </c>
      <c r="F57" s="18">
        <f t="shared" si="7"/>
        <v>3900</v>
      </c>
      <c r="G57" s="18"/>
      <c r="H57" s="18">
        <f>H56</f>
        <v>0</v>
      </c>
      <c r="I57" s="22">
        <f t="shared" si="4"/>
        <v>-1725.2375661375663</v>
      </c>
      <c r="J57" s="9"/>
    </row>
    <row r="58" spans="1:15" ht="15" customHeight="1">
      <c r="A58" s="9" t="s">
        <v>174</v>
      </c>
      <c r="B58" s="13" t="s">
        <v>75</v>
      </c>
      <c r="C58" s="17" t="s">
        <v>281</v>
      </c>
      <c r="D58" s="18"/>
      <c r="E58" s="17">
        <v>54</v>
      </c>
      <c r="F58" s="18">
        <f t="shared" si="7"/>
        <v>4050</v>
      </c>
      <c r="G58" s="18"/>
      <c r="H58" s="18">
        <f>H57</f>
        <v>0</v>
      </c>
      <c r="I58" s="22">
        <f t="shared" si="4"/>
        <v>-1575.2375661375663</v>
      </c>
      <c r="J58" s="9"/>
    </row>
    <row r="59" spans="1:15" ht="15" customHeight="1">
      <c r="A59" s="20" t="s">
        <v>319</v>
      </c>
      <c r="B59" s="13" t="s">
        <v>194</v>
      </c>
      <c r="C59" s="17" t="s">
        <v>281</v>
      </c>
      <c r="D59" s="18"/>
      <c r="E59" s="17">
        <v>17</v>
      </c>
      <c r="F59" s="18">
        <f t="shared" si="7"/>
        <v>1275</v>
      </c>
      <c r="G59" s="18"/>
      <c r="H59" s="18">
        <f>H58</f>
        <v>0</v>
      </c>
      <c r="I59" s="22">
        <f t="shared" si="4"/>
        <v>-4350.2375661375663</v>
      </c>
      <c r="J59" s="9"/>
    </row>
    <row r="60" spans="1:15" ht="15" customHeight="1">
      <c r="A60" s="27" t="s">
        <v>365</v>
      </c>
      <c r="B60" s="26">
        <v>11346</v>
      </c>
      <c r="C60" s="32" t="s">
        <v>284</v>
      </c>
      <c r="D60" s="33">
        <v>6000</v>
      </c>
      <c r="E60" s="32"/>
      <c r="F60" s="33">
        <f t="shared" si="7"/>
        <v>6000</v>
      </c>
      <c r="G60" s="33">
        <v>887</v>
      </c>
      <c r="H60" s="33">
        <f>G60/5</f>
        <v>177.4</v>
      </c>
      <c r="I60" s="23">
        <f t="shared" si="4"/>
        <v>552.16243386243332</v>
      </c>
      <c r="J60" s="24" t="s">
        <v>17</v>
      </c>
      <c r="K60" s="2" t="s">
        <v>366</v>
      </c>
    </row>
    <row r="61" spans="1:15" ht="15" customHeight="1">
      <c r="A61" s="67" t="s">
        <v>150</v>
      </c>
      <c r="B61" s="13" t="s">
        <v>105</v>
      </c>
      <c r="C61" s="17" t="s">
        <v>284</v>
      </c>
      <c r="D61" s="18"/>
      <c r="E61" s="17">
        <v>45</v>
      </c>
      <c r="F61" s="18">
        <f t="shared" si="7"/>
        <v>3375</v>
      </c>
      <c r="G61" s="18"/>
      <c r="H61" s="18">
        <f>H60</f>
        <v>177.4</v>
      </c>
      <c r="I61" s="22">
        <f t="shared" si="4"/>
        <v>-2072.8375661375662</v>
      </c>
      <c r="J61" s="12"/>
    </row>
    <row r="62" spans="1:15" ht="15" customHeight="1">
      <c r="A62" s="40" t="s">
        <v>213</v>
      </c>
      <c r="B62" s="13" t="s">
        <v>214</v>
      </c>
      <c r="C62" s="17" t="s">
        <v>284</v>
      </c>
      <c r="D62" s="18"/>
      <c r="E62" s="17">
        <v>99</v>
      </c>
      <c r="F62" s="18">
        <f t="shared" si="5"/>
        <v>7425</v>
      </c>
      <c r="G62" s="18"/>
      <c r="H62" s="18">
        <f>H61</f>
        <v>177.4</v>
      </c>
      <c r="I62" s="22">
        <f t="shared" si="4"/>
        <v>1977.1624338624333</v>
      </c>
      <c r="J62" s="9"/>
    </row>
    <row r="63" spans="1:15" ht="15" customHeight="1">
      <c r="A63" s="9" t="s">
        <v>66</v>
      </c>
      <c r="B63" s="13" t="s">
        <v>67</v>
      </c>
      <c r="C63" s="17" t="s">
        <v>284</v>
      </c>
      <c r="D63" s="18"/>
      <c r="E63" s="17">
        <v>9</v>
      </c>
      <c r="F63" s="18">
        <f t="shared" si="5"/>
        <v>675</v>
      </c>
      <c r="G63" s="18"/>
      <c r="H63" s="18">
        <f>H62</f>
        <v>177.4</v>
      </c>
      <c r="I63" s="22">
        <f t="shared" si="4"/>
        <v>-4772.8375661375667</v>
      </c>
      <c r="J63" s="9"/>
    </row>
    <row r="64" spans="1:15" ht="15" customHeight="1">
      <c r="A64" s="27" t="s">
        <v>54</v>
      </c>
      <c r="B64" s="26">
        <v>11408</v>
      </c>
      <c r="C64" s="32" t="s">
        <v>288</v>
      </c>
      <c r="D64" s="33">
        <v>6000</v>
      </c>
      <c r="E64" s="32"/>
      <c r="F64" s="33">
        <f t="shared" si="5"/>
        <v>6000</v>
      </c>
      <c r="G64" s="33">
        <v>3374</v>
      </c>
      <c r="H64" s="33">
        <f>G64/4</f>
        <v>843.5</v>
      </c>
      <c r="I64" s="23">
        <f t="shared" si="4"/>
        <v>1218.2624338624337</v>
      </c>
      <c r="J64" s="24" t="s">
        <v>17</v>
      </c>
      <c r="K64" s="2" t="s">
        <v>367</v>
      </c>
    </row>
    <row r="65" spans="1:26" ht="15" customHeight="1">
      <c r="A65" s="9" t="s">
        <v>308</v>
      </c>
      <c r="B65" s="13" t="s">
        <v>309</v>
      </c>
      <c r="C65" s="17" t="s">
        <v>288</v>
      </c>
      <c r="D65" s="18"/>
      <c r="E65" s="17">
        <v>53</v>
      </c>
      <c r="F65" s="18">
        <f>(E65*75)+D65</f>
        <v>3975</v>
      </c>
      <c r="G65" s="18"/>
      <c r="H65" s="18">
        <f>H64</f>
        <v>843.5</v>
      </c>
      <c r="I65" s="22">
        <f t="shared" si="4"/>
        <v>-806.73756613756632</v>
      </c>
      <c r="J65" s="9"/>
    </row>
    <row r="66" spans="1:26" ht="15" customHeight="1">
      <c r="A66" s="9" t="s">
        <v>119</v>
      </c>
      <c r="B66" s="13">
        <v>11423</v>
      </c>
      <c r="C66" s="17" t="s">
        <v>288</v>
      </c>
      <c r="D66" s="18"/>
      <c r="E66" s="17">
        <v>89</v>
      </c>
      <c r="F66" s="18">
        <f>(E66*75)+D66</f>
        <v>6675</v>
      </c>
      <c r="G66" s="18"/>
      <c r="H66" s="18">
        <f>H65</f>
        <v>843.5</v>
      </c>
      <c r="I66" s="22">
        <f t="shared" si="4"/>
        <v>1893.2624338624337</v>
      </c>
      <c r="J66" s="9"/>
      <c r="V66" s="78"/>
      <c r="W66" s="79"/>
      <c r="X66" s="79"/>
      <c r="Y66" s="79"/>
      <c r="Z66" s="79"/>
    </row>
    <row r="67" spans="1:26" ht="15" customHeight="1">
      <c r="A67" s="9" t="s">
        <v>368</v>
      </c>
      <c r="B67" s="13">
        <v>45754</v>
      </c>
      <c r="C67" s="17" t="s">
        <v>288</v>
      </c>
      <c r="D67" s="18"/>
      <c r="E67" s="17">
        <v>47</v>
      </c>
      <c r="F67" s="18">
        <f t="shared" si="5"/>
        <v>3525</v>
      </c>
      <c r="G67" s="18"/>
      <c r="H67" s="18">
        <f>H66</f>
        <v>843.5</v>
      </c>
      <c r="I67" s="22">
        <f t="shared" si="4"/>
        <v>-1256.7375661375663</v>
      </c>
      <c r="J67" s="9"/>
    </row>
    <row r="68" spans="1:26" ht="15" customHeight="1">
      <c r="A68" s="27" t="s">
        <v>369</v>
      </c>
      <c r="B68" s="26">
        <v>56643</v>
      </c>
      <c r="C68" s="32" t="s">
        <v>370</v>
      </c>
      <c r="D68" s="33">
        <v>6000</v>
      </c>
      <c r="E68" s="32"/>
      <c r="F68" s="33">
        <f t="shared" ref="F68:F76" si="8">(E68*75)+D68</f>
        <v>6000</v>
      </c>
      <c r="G68" s="33">
        <v>1299</v>
      </c>
      <c r="H68" s="33">
        <f>G68/4</f>
        <v>324.75</v>
      </c>
      <c r="I68" s="23">
        <f t="shared" ref="I68:I97" si="9">F68+H68-$I$131</f>
        <v>699.51243386243368</v>
      </c>
      <c r="J68" s="24" t="s">
        <v>17</v>
      </c>
      <c r="K68" s="2" t="s">
        <v>371</v>
      </c>
    </row>
    <row r="69" spans="1:26" ht="15" customHeight="1">
      <c r="A69" s="20" t="s">
        <v>324</v>
      </c>
      <c r="B69" s="13" t="s">
        <v>372</v>
      </c>
      <c r="C69" s="17" t="s">
        <v>370</v>
      </c>
      <c r="D69" s="18"/>
      <c r="E69" s="17">
        <v>32</v>
      </c>
      <c r="F69" s="18">
        <f t="shared" si="8"/>
        <v>2400</v>
      </c>
      <c r="G69" s="18"/>
      <c r="H69" s="18">
        <f>H68</f>
        <v>324.75</v>
      </c>
      <c r="I69" s="22">
        <f t="shared" si="9"/>
        <v>-2900.4875661375663</v>
      </c>
      <c r="J69" s="9"/>
    </row>
    <row r="70" spans="1:26" ht="15" customHeight="1">
      <c r="A70" s="40" t="s">
        <v>256</v>
      </c>
      <c r="B70" s="13" t="s">
        <v>105</v>
      </c>
      <c r="C70" s="17" t="s">
        <v>370</v>
      </c>
      <c r="D70" s="18"/>
      <c r="E70" s="17">
        <v>55</v>
      </c>
      <c r="F70" s="18">
        <f t="shared" si="8"/>
        <v>4125</v>
      </c>
      <c r="G70" s="18"/>
      <c r="H70" s="18">
        <f>G68/4</f>
        <v>324.75</v>
      </c>
      <c r="I70" s="22">
        <f t="shared" si="9"/>
        <v>-1175.4875661375663</v>
      </c>
      <c r="J70" s="9"/>
    </row>
    <row r="71" spans="1:26" ht="15" customHeight="1">
      <c r="A71" s="9" t="s">
        <v>235</v>
      </c>
      <c r="B71" s="13" t="s">
        <v>125</v>
      </c>
      <c r="C71" s="17" t="s">
        <v>370</v>
      </c>
      <c r="D71" s="18"/>
      <c r="E71" s="17">
        <v>33</v>
      </c>
      <c r="F71" s="18">
        <f t="shared" si="8"/>
        <v>2475</v>
      </c>
      <c r="G71" s="18"/>
      <c r="H71" s="18">
        <f>H70</f>
        <v>324.75</v>
      </c>
      <c r="I71" s="22">
        <f t="shared" si="9"/>
        <v>-2825.4875661375663</v>
      </c>
      <c r="J71" s="9"/>
    </row>
    <row r="72" spans="1:26" ht="15" customHeight="1">
      <c r="A72" s="24" t="s">
        <v>69</v>
      </c>
      <c r="B72" s="26">
        <v>3344</v>
      </c>
      <c r="C72" s="32" t="s">
        <v>373</v>
      </c>
      <c r="D72" s="33">
        <v>6000</v>
      </c>
      <c r="E72" s="32"/>
      <c r="F72" s="33">
        <f t="shared" si="8"/>
        <v>6000</v>
      </c>
      <c r="G72" s="33">
        <v>833</v>
      </c>
      <c r="H72" s="33">
        <f>G72/4</f>
        <v>208.25</v>
      </c>
      <c r="I72" s="23">
        <f t="shared" si="9"/>
        <v>583.01243386243368</v>
      </c>
      <c r="J72" s="24" t="s">
        <v>17</v>
      </c>
      <c r="K72" s="2" t="s">
        <v>185</v>
      </c>
    </row>
    <row r="73" spans="1:26" ht="15" customHeight="1">
      <c r="A73" s="67" t="s">
        <v>97</v>
      </c>
      <c r="B73" s="13" t="s">
        <v>98</v>
      </c>
      <c r="C73" s="17" t="s">
        <v>373</v>
      </c>
      <c r="D73" s="18"/>
      <c r="E73" s="17">
        <v>51</v>
      </c>
      <c r="F73" s="18">
        <f t="shared" si="8"/>
        <v>3825</v>
      </c>
      <c r="G73" s="18"/>
      <c r="H73" s="18">
        <f>H72</f>
        <v>208.25</v>
      </c>
      <c r="I73" s="22">
        <f t="shared" si="9"/>
        <v>-1591.9875661375663</v>
      </c>
      <c r="J73" s="12"/>
    </row>
    <row r="74" spans="1:26" ht="15" customHeight="1">
      <c r="A74" s="9" t="s">
        <v>374</v>
      </c>
      <c r="B74" s="13"/>
      <c r="C74" s="17" t="s">
        <v>373</v>
      </c>
      <c r="D74" s="18"/>
      <c r="E74" s="17">
        <v>63</v>
      </c>
      <c r="F74" s="18">
        <f t="shared" si="8"/>
        <v>4725</v>
      </c>
      <c r="G74" s="18"/>
      <c r="H74" s="18">
        <f t="shared" ref="H74:H75" si="10">H73</f>
        <v>208.25</v>
      </c>
      <c r="I74" s="22">
        <f t="shared" si="9"/>
        <v>-691.98756613756632</v>
      </c>
      <c r="J74" s="9"/>
    </row>
    <row r="75" spans="1:26" ht="15" customHeight="1">
      <c r="A75" s="9" t="s">
        <v>286</v>
      </c>
      <c r="B75" s="13" t="s">
        <v>194</v>
      </c>
      <c r="C75" s="17" t="s">
        <v>373</v>
      </c>
      <c r="D75" s="18"/>
      <c r="E75" s="17">
        <v>52</v>
      </c>
      <c r="F75" s="18">
        <f t="shared" si="8"/>
        <v>3900</v>
      </c>
      <c r="G75" s="18"/>
      <c r="H75" s="18">
        <f t="shared" si="10"/>
        <v>208.25</v>
      </c>
      <c r="I75" s="22">
        <f t="shared" si="9"/>
        <v>-1516.9875661375663</v>
      </c>
      <c r="J75" s="9"/>
    </row>
    <row r="76" spans="1:26" ht="15" customHeight="1">
      <c r="A76" s="24" t="s">
        <v>375</v>
      </c>
      <c r="B76" s="26">
        <v>11438</v>
      </c>
      <c r="C76" s="32" t="s">
        <v>376</v>
      </c>
      <c r="D76" s="33">
        <v>6000</v>
      </c>
      <c r="E76" s="32"/>
      <c r="F76" s="33">
        <f t="shared" si="8"/>
        <v>6000</v>
      </c>
      <c r="G76" s="33">
        <v>52</v>
      </c>
      <c r="H76" s="33">
        <f>G76/4</f>
        <v>13</v>
      </c>
      <c r="I76" s="23">
        <f t="shared" si="9"/>
        <v>387.76243386243368</v>
      </c>
      <c r="J76" s="32" t="s">
        <v>17</v>
      </c>
      <c r="K76" s="2" t="s">
        <v>377</v>
      </c>
    </row>
    <row r="77" spans="1:26" ht="15" customHeight="1">
      <c r="A77" s="9" t="s">
        <v>378</v>
      </c>
      <c r="B77" s="13" t="s">
        <v>379</v>
      </c>
      <c r="C77" s="17" t="s">
        <v>376</v>
      </c>
      <c r="D77" s="18"/>
      <c r="E77" s="17">
        <v>90</v>
      </c>
      <c r="F77" s="18">
        <f>(E77*75)+D77</f>
        <v>6750</v>
      </c>
      <c r="G77" s="18"/>
      <c r="H77" s="18">
        <f>H76</f>
        <v>13</v>
      </c>
      <c r="I77" s="22">
        <f t="shared" si="9"/>
        <v>1137.7624338624337</v>
      </c>
      <c r="J77" s="9"/>
    </row>
    <row r="78" spans="1:26" ht="15" customHeight="1">
      <c r="A78" s="9" t="s">
        <v>151</v>
      </c>
      <c r="B78" s="13" t="s">
        <v>152</v>
      </c>
      <c r="C78" s="17" t="s">
        <v>376</v>
      </c>
      <c r="D78" s="18"/>
      <c r="E78" s="17">
        <v>253</v>
      </c>
      <c r="F78" s="18">
        <f>(E78*150)+D78</f>
        <v>37950</v>
      </c>
      <c r="G78" s="18"/>
      <c r="H78" s="18">
        <f>H77</f>
        <v>13</v>
      </c>
      <c r="I78" s="22">
        <f t="shared" si="9"/>
        <v>32337.762433862434</v>
      </c>
      <c r="J78" s="87"/>
    </row>
    <row r="79" spans="1:26" ht="15" customHeight="1">
      <c r="A79" s="20" t="s">
        <v>226</v>
      </c>
      <c r="B79" s="13">
        <v>2767</v>
      </c>
      <c r="C79" s="17" t="s">
        <v>376</v>
      </c>
      <c r="D79" s="18"/>
      <c r="E79" s="17">
        <v>5</v>
      </c>
      <c r="F79" s="18">
        <f>(E79*75)+D79</f>
        <v>375</v>
      </c>
      <c r="G79" s="18"/>
      <c r="H79" s="18">
        <f>H78</f>
        <v>13</v>
      </c>
      <c r="I79" s="22">
        <f t="shared" si="9"/>
        <v>-5237.2375661375663</v>
      </c>
      <c r="J79" s="9"/>
    </row>
    <row r="80" spans="1:26" ht="15" customHeight="1">
      <c r="A80" s="24" t="s">
        <v>36</v>
      </c>
      <c r="B80" s="26">
        <v>26679</v>
      </c>
      <c r="C80" s="32" t="s">
        <v>380</v>
      </c>
      <c r="D80" s="33">
        <v>6000</v>
      </c>
      <c r="E80" s="32"/>
      <c r="F80" s="33">
        <f>(E80*75)+D80</f>
        <v>6000</v>
      </c>
      <c r="G80" s="33">
        <v>610</v>
      </c>
      <c r="H80" s="33">
        <f>G80/4</f>
        <v>152.5</v>
      </c>
      <c r="I80" s="23">
        <f t="shared" si="9"/>
        <v>527.26243386243368</v>
      </c>
      <c r="J80" s="24" t="s">
        <v>17</v>
      </c>
      <c r="K80" s="2" t="s">
        <v>381</v>
      </c>
    </row>
    <row r="81" spans="1:11" ht="15" customHeight="1">
      <c r="A81" s="9" t="s">
        <v>222</v>
      </c>
      <c r="B81" s="13" t="s">
        <v>382</v>
      </c>
      <c r="C81" s="17" t="s">
        <v>380</v>
      </c>
      <c r="D81" s="18"/>
      <c r="E81" s="17">
        <v>68</v>
      </c>
      <c r="F81" s="18">
        <f>(E81*75)+D81</f>
        <v>5100</v>
      </c>
      <c r="G81" s="18"/>
      <c r="H81" s="18">
        <f>H80</f>
        <v>152.5</v>
      </c>
      <c r="I81" s="22">
        <f t="shared" si="9"/>
        <v>-372.73756613756632</v>
      </c>
      <c r="J81" s="9"/>
    </row>
    <row r="82" spans="1:11" ht="15" customHeight="1">
      <c r="A82" s="9" t="s">
        <v>157</v>
      </c>
      <c r="B82" s="13">
        <v>40516</v>
      </c>
      <c r="C82" s="17" t="s">
        <v>380</v>
      </c>
      <c r="D82" s="18"/>
      <c r="E82" s="17">
        <v>187</v>
      </c>
      <c r="F82" s="18">
        <f t="shared" ref="F82:F112" si="11">(E82*75)+D82</f>
        <v>14025</v>
      </c>
      <c r="G82" s="18"/>
      <c r="H82" s="18">
        <f>H81</f>
        <v>152.5</v>
      </c>
      <c r="I82" s="22">
        <f t="shared" si="9"/>
        <v>8552.2624338624337</v>
      </c>
      <c r="J82" s="9"/>
    </row>
    <row r="83" spans="1:11" ht="15" customHeight="1">
      <c r="A83" s="9" t="s">
        <v>124</v>
      </c>
      <c r="B83" s="13" t="s">
        <v>180</v>
      </c>
      <c r="C83" s="17" t="s">
        <v>380</v>
      </c>
      <c r="D83" s="18"/>
      <c r="E83" s="17">
        <v>4</v>
      </c>
      <c r="F83" s="18">
        <f t="shared" si="11"/>
        <v>300</v>
      </c>
      <c r="G83" s="18"/>
      <c r="H83" s="18">
        <f>H82</f>
        <v>152.5</v>
      </c>
      <c r="I83" s="22">
        <f t="shared" si="9"/>
        <v>-5172.7375661375663</v>
      </c>
      <c r="J83" s="9"/>
    </row>
    <row r="84" spans="1:11" ht="15" customHeight="1">
      <c r="A84" s="24" t="s">
        <v>383</v>
      </c>
      <c r="B84" s="26">
        <v>11309</v>
      </c>
      <c r="C84" s="32" t="s">
        <v>312</v>
      </c>
      <c r="D84" s="33">
        <v>6000</v>
      </c>
      <c r="E84" s="32"/>
      <c r="F84" s="33">
        <f t="shared" si="11"/>
        <v>6000</v>
      </c>
      <c r="G84" s="33">
        <v>2238</v>
      </c>
      <c r="H84" s="33">
        <f>G84/4</f>
        <v>559.5</v>
      </c>
      <c r="I84" s="23">
        <f t="shared" si="9"/>
        <v>934.26243386243368</v>
      </c>
      <c r="J84" s="24" t="s">
        <v>17</v>
      </c>
      <c r="K84" s="2" t="s">
        <v>384</v>
      </c>
    </row>
    <row r="85" spans="1:11" ht="15" customHeight="1">
      <c r="A85" s="40" t="s">
        <v>385</v>
      </c>
      <c r="B85" s="19">
        <v>3212</v>
      </c>
      <c r="C85" s="17" t="s">
        <v>312</v>
      </c>
      <c r="D85" s="18"/>
      <c r="E85" s="17">
        <v>33</v>
      </c>
      <c r="F85" s="18">
        <f>(E85*75)+D85</f>
        <v>2475</v>
      </c>
      <c r="G85" s="18"/>
      <c r="H85" s="18">
        <f>H84</f>
        <v>559.5</v>
      </c>
      <c r="I85" s="22">
        <f t="shared" si="9"/>
        <v>-2590.7375661375663</v>
      </c>
      <c r="J85" s="9"/>
    </row>
    <row r="86" spans="1:11" ht="15" customHeight="1">
      <c r="A86" s="40" t="s">
        <v>22</v>
      </c>
      <c r="B86" s="13">
        <v>3660</v>
      </c>
      <c r="C86" s="17" t="s">
        <v>312</v>
      </c>
      <c r="D86" s="18"/>
      <c r="E86" s="17">
        <v>47</v>
      </c>
      <c r="F86" s="18">
        <f>(E86*75)+D86</f>
        <v>3525</v>
      </c>
      <c r="G86" s="18"/>
      <c r="H86" s="18">
        <f>H85</f>
        <v>559.5</v>
      </c>
      <c r="I86" s="22">
        <f t="shared" si="9"/>
        <v>-1540.7375661375663</v>
      </c>
      <c r="J86" s="9"/>
    </row>
    <row r="87" spans="1:11" ht="15" customHeight="1">
      <c r="A87" s="20" t="s">
        <v>386</v>
      </c>
      <c r="B87" s="13">
        <v>11560</v>
      </c>
      <c r="C87" s="17" t="s">
        <v>312</v>
      </c>
      <c r="D87" s="18"/>
      <c r="E87" s="17">
        <v>32</v>
      </c>
      <c r="F87" s="18">
        <f>(E87*75)+D87</f>
        <v>2400</v>
      </c>
      <c r="G87" s="18"/>
      <c r="H87" s="18">
        <f>H86</f>
        <v>559.5</v>
      </c>
      <c r="I87" s="22">
        <f t="shared" si="9"/>
        <v>-2665.7375661375663</v>
      </c>
      <c r="J87" s="9"/>
    </row>
    <row r="88" spans="1:11" ht="15" customHeight="1">
      <c r="A88" s="24" t="s">
        <v>113</v>
      </c>
      <c r="B88" s="26" t="s">
        <v>114</v>
      </c>
      <c r="C88" s="32" t="s">
        <v>316</v>
      </c>
      <c r="D88" s="33">
        <v>6000</v>
      </c>
      <c r="E88" s="32"/>
      <c r="F88" s="33">
        <f>(E88*75)+D88</f>
        <v>6000</v>
      </c>
      <c r="G88" s="33">
        <v>3815</v>
      </c>
      <c r="H88" s="33">
        <f>G88/4</f>
        <v>953.75</v>
      </c>
      <c r="I88" s="23">
        <f t="shared" si="9"/>
        <v>1328.5124338624337</v>
      </c>
      <c r="J88" s="24" t="s">
        <v>17</v>
      </c>
      <c r="K88" s="2" t="s">
        <v>387</v>
      </c>
    </row>
    <row r="89" spans="1:11" ht="15" customHeight="1">
      <c r="A89" s="17" t="s">
        <v>388</v>
      </c>
      <c r="B89" s="13" t="s">
        <v>389</v>
      </c>
      <c r="C89" s="17" t="s">
        <v>316</v>
      </c>
      <c r="D89" s="18"/>
      <c r="E89" s="17">
        <v>48</v>
      </c>
      <c r="F89" s="18">
        <f>(E89*75)+D89</f>
        <v>3600</v>
      </c>
      <c r="G89" s="18"/>
      <c r="H89" s="18">
        <f>H88</f>
        <v>953.75</v>
      </c>
      <c r="I89" s="22">
        <f t="shared" si="9"/>
        <v>-1071.4875661375663</v>
      </c>
      <c r="J89" s="9"/>
    </row>
    <row r="90" spans="1:11" ht="15" customHeight="1">
      <c r="A90" s="40" t="s">
        <v>390</v>
      </c>
      <c r="B90" s="13">
        <v>37364</v>
      </c>
      <c r="C90" s="17" t="s">
        <v>316</v>
      </c>
      <c r="D90" s="18"/>
      <c r="E90" s="17">
        <v>49</v>
      </c>
      <c r="F90" s="18">
        <f t="shared" si="11"/>
        <v>3675</v>
      </c>
      <c r="G90" s="18"/>
      <c r="H90" s="18">
        <f t="shared" ref="H90:H91" si="12">H89</f>
        <v>953.75</v>
      </c>
      <c r="I90" s="22">
        <f t="shared" si="9"/>
        <v>-996.48756613756632</v>
      </c>
      <c r="J90" s="9"/>
    </row>
    <row r="91" spans="1:11" ht="15" customHeight="1">
      <c r="A91" s="20" t="s">
        <v>391</v>
      </c>
      <c r="B91" s="13">
        <v>2286</v>
      </c>
      <c r="C91" s="17" t="s">
        <v>316</v>
      </c>
      <c r="D91" s="18"/>
      <c r="E91" s="17">
        <v>12</v>
      </c>
      <c r="F91" s="18">
        <f t="shared" si="11"/>
        <v>900</v>
      </c>
      <c r="G91" s="18"/>
      <c r="H91" s="18">
        <f t="shared" si="12"/>
        <v>953.75</v>
      </c>
      <c r="I91" s="22">
        <f t="shared" si="9"/>
        <v>-3771.4875661375663</v>
      </c>
      <c r="J91" s="9"/>
    </row>
    <row r="92" spans="1:11" ht="15" customHeight="1">
      <c r="A92" s="27" t="s">
        <v>90</v>
      </c>
      <c r="B92" s="26" t="s">
        <v>129</v>
      </c>
      <c r="C92" s="32" t="s">
        <v>320</v>
      </c>
      <c r="D92" s="33">
        <v>10000</v>
      </c>
      <c r="E92" s="32"/>
      <c r="F92" s="33">
        <f t="shared" si="11"/>
        <v>10000</v>
      </c>
      <c r="G92" s="33">
        <v>1511</v>
      </c>
      <c r="H92" s="33">
        <f>G92/5</f>
        <v>302.2</v>
      </c>
      <c r="I92" s="23">
        <f t="shared" si="9"/>
        <v>4676.9624338624344</v>
      </c>
      <c r="J92" s="24" t="s">
        <v>17</v>
      </c>
      <c r="K92" s="2" t="s">
        <v>392</v>
      </c>
    </row>
    <row r="93" spans="1:11" ht="15" customHeight="1">
      <c r="A93" s="20" t="s">
        <v>393</v>
      </c>
      <c r="B93" s="13" t="s">
        <v>389</v>
      </c>
      <c r="C93" s="17" t="s">
        <v>320</v>
      </c>
      <c r="D93" s="18"/>
      <c r="E93" s="17">
        <v>40</v>
      </c>
      <c r="F93" s="18">
        <f t="shared" si="11"/>
        <v>3000</v>
      </c>
      <c r="G93" s="18"/>
      <c r="H93" s="18">
        <f>H92</f>
        <v>302.2</v>
      </c>
      <c r="I93" s="22">
        <f t="shared" si="9"/>
        <v>-2323.0375661375665</v>
      </c>
      <c r="J93" s="9"/>
    </row>
    <row r="94" spans="1:11" ht="15" customHeight="1">
      <c r="A94" s="9" t="s">
        <v>294</v>
      </c>
      <c r="B94" s="13">
        <v>41467</v>
      </c>
      <c r="C94" s="17" t="s">
        <v>320</v>
      </c>
      <c r="D94" s="18"/>
      <c r="E94" s="17">
        <v>35</v>
      </c>
      <c r="F94" s="18">
        <f t="shared" si="11"/>
        <v>2625</v>
      </c>
      <c r="G94" s="18"/>
      <c r="H94" s="18">
        <f>H93</f>
        <v>302.2</v>
      </c>
      <c r="I94" s="22">
        <f t="shared" si="9"/>
        <v>-2698.0375661375665</v>
      </c>
      <c r="J94" s="9"/>
    </row>
    <row r="95" spans="1:11" ht="15" customHeight="1">
      <c r="A95" s="9" t="s">
        <v>122</v>
      </c>
      <c r="B95" s="13">
        <v>37635</v>
      </c>
      <c r="C95" s="17" t="s">
        <v>320</v>
      </c>
      <c r="D95" s="18"/>
      <c r="E95" s="17">
        <v>54</v>
      </c>
      <c r="F95" s="18">
        <f t="shared" si="11"/>
        <v>4050</v>
      </c>
      <c r="G95" s="18"/>
      <c r="H95" s="18">
        <f t="shared" ref="H95:H96" si="13">H94</f>
        <v>302.2</v>
      </c>
      <c r="I95" s="22">
        <f t="shared" si="9"/>
        <v>-1273.0375661375665</v>
      </c>
      <c r="J95" s="9"/>
    </row>
    <row r="96" spans="1:11" ht="15" customHeight="1">
      <c r="A96" s="20" t="s">
        <v>240</v>
      </c>
      <c r="B96" s="13" t="s">
        <v>394</v>
      </c>
      <c r="C96" s="17" t="s">
        <v>320</v>
      </c>
      <c r="D96" s="18"/>
      <c r="E96" s="17">
        <v>55</v>
      </c>
      <c r="F96" s="18">
        <f t="shared" si="11"/>
        <v>4125</v>
      </c>
      <c r="G96" s="18"/>
      <c r="H96" s="18">
        <f t="shared" si="13"/>
        <v>302.2</v>
      </c>
      <c r="I96" s="22">
        <f t="shared" si="9"/>
        <v>-1198.0375661375665</v>
      </c>
      <c r="J96" s="9"/>
    </row>
    <row r="97" spans="1:11" ht="15" customHeight="1">
      <c r="A97" s="35" t="s">
        <v>395</v>
      </c>
      <c r="B97" s="26" t="s">
        <v>396</v>
      </c>
      <c r="C97" s="32" t="s">
        <v>397</v>
      </c>
      <c r="D97" s="33">
        <v>10000</v>
      </c>
      <c r="E97" s="32"/>
      <c r="F97" s="33">
        <f t="shared" si="11"/>
        <v>10000</v>
      </c>
      <c r="G97" s="33">
        <v>2204</v>
      </c>
      <c r="H97" s="33">
        <f>G97/5</f>
        <v>440.8</v>
      </c>
      <c r="I97" s="23">
        <f t="shared" si="9"/>
        <v>4815.562433862433</v>
      </c>
      <c r="J97" s="24" t="s">
        <v>17</v>
      </c>
      <c r="K97" s="2" t="s">
        <v>398</v>
      </c>
    </row>
    <row r="98" spans="1:11" ht="15" customHeight="1">
      <c r="A98" s="68" t="s">
        <v>399</v>
      </c>
      <c r="B98" s="19">
        <v>35941</v>
      </c>
      <c r="C98" s="17" t="s">
        <v>397</v>
      </c>
      <c r="D98" s="18"/>
      <c r="E98" s="17">
        <v>52</v>
      </c>
      <c r="F98" s="18">
        <f t="shared" si="11"/>
        <v>3900</v>
      </c>
      <c r="G98" s="18"/>
      <c r="H98" s="18">
        <f>H97</f>
        <v>440.8</v>
      </c>
      <c r="I98" s="22">
        <f t="shared" ref="I98:I127" si="14">F98+H98-$I$131</f>
        <v>-1284.4375661375661</v>
      </c>
      <c r="J98" s="9"/>
    </row>
    <row r="99" spans="1:11" ht="15" customHeight="1">
      <c r="A99" s="9" t="s">
        <v>400</v>
      </c>
      <c r="B99" s="13">
        <v>11492</v>
      </c>
      <c r="C99" s="17" t="s">
        <v>397</v>
      </c>
      <c r="D99" s="18"/>
      <c r="E99" s="17">
        <v>31</v>
      </c>
      <c r="F99" s="18">
        <f>(E99*75)+D99</f>
        <v>2325</v>
      </c>
      <c r="G99" s="18"/>
      <c r="H99" s="18">
        <f t="shared" ref="H99:H101" si="15">H98</f>
        <v>440.8</v>
      </c>
      <c r="I99" s="22">
        <f>F99+H99-$I$131</f>
        <v>-2859.4375661375661</v>
      </c>
      <c r="J99" s="9"/>
    </row>
    <row r="100" spans="1:11" ht="15" customHeight="1">
      <c r="A100" s="20" t="s">
        <v>30</v>
      </c>
      <c r="B100" s="13">
        <v>2796</v>
      </c>
      <c r="C100" s="17" t="s">
        <v>397</v>
      </c>
      <c r="D100" s="18"/>
      <c r="E100" s="17">
        <v>173</v>
      </c>
      <c r="F100" s="18">
        <f>(E100*75)+D100</f>
        <v>12975</v>
      </c>
      <c r="G100" s="18"/>
      <c r="H100" s="18">
        <f t="shared" si="15"/>
        <v>440.8</v>
      </c>
      <c r="I100" s="22">
        <f>F100+H100-$I$131</f>
        <v>7790.562433862433</v>
      </c>
      <c r="J100" s="9"/>
    </row>
    <row r="101" spans="1:11" ht="15" customHeight="1">
      <c r="A101" s="40" t="s">
        <v>401</v>
      </c>
      <c r="B101" s="13">
        <v>21402</v>
      </c>
      <c r="C101" s="17" t="s">
        <v>397</v>
      </c>
      <c r="D101" s="18"/>
      <c r="E101" s="17">
        <v>171</v>
      </c>
      <c r="F101" s="18">
        <f>(E101*150)+D101</f>
        <v>25650</v>
      </c>
      <c r="G101" s="18"/>
      <c r="H101" s="18">
        <f t="shared" si="15"/>
        <v>440.8</v>
      </c>
      <c r="I101" s="22">
        <f t="shared" si="14"/>
        <v>20465.562433862433</v>
      </c>
      <c r="J101" s="87"/>
    </row>
    <row r="102" spans="1:11" ht="15" customHeight="1">
      <c r="A102" s="24" t="s">
        <v>224</v>
      </c>
      <c r="B102" s="26">
        <v>32717</v>
      </c>
      <c r="C102" s="32" t="s">
        <v>402</v>
      </c>
      <c r="D102" s="33">
        <v>6000</v>
      </c>
      <c r="E102" s="32"/>
      <c r="F102" s="33">
        <f t="shared" si="11"/>
        <v>6000</v>
      </c>
      <c r="G102" s="33">
        <v>527</v>
      </c>
      <c r="H102" s="33">
        <f>G102/4</f>
        <v>131.75</v>
      </c>
      <c r="I102" s="23">
        <f t="shared" si="14"/>
        <v>506.51243386243368</v>
      </c>
      <c r="J102" s="24" t="s">
        <v>17</v>
      </c>
      <c r="K102" s="2" t="s">
        <v>403</v>
      </c>
    </row>
    <row r="103" spans="1:11" ht="15" customHeight="1">
      <c r="A103" s="40" t="s">
        <v>251</v>
      </c>
      <c r="B103" s="13" t="s">
        <v>404</v>
      </c>
      <c r="C103" s="17" t="s">
        <v>402</v>
      </c>
      <c r="D103" s="18"/>
      <c r="E103" s="17">
        <v>14</v>
      </c>
      <c r="F103" s="18">
        <f t="shared" si="11"/>
        <v>1050</v>
      </c>
      <c r="G103" s="18"/>
      <c r="H103" s="18">
        <f>H102</f>
        <v>131.75</v>
      </c>
      <c r="I103" s="22">
        <f t="shared" si="14"/>
        <v>-4443.4875661375663</v>
      </c>
      <c r="J103" s="9"/>
    </row>
    <row r="104" spans="1:11" ht="15" customHeight="1">
      <c r="A104" s="20" t="s">
        <v>248</v>
      </c>
      <c r="B104" s="13">
        <v>11306</v>
      </c>
      <c r="C104" s="17" t="s">
        <v>402</v>
      </c>
      <c r="D104" s="18"/>
      <c r="E104" s="17">
        <v>50</v>
      </c>
      <c r="F104" s="18">
        <f>(E104*75)+D104</f>
        <v>3750</v>
      </c>
      <c r="G104" s="18"/>
      <c r="H104" s="18">
        <f>H103</f>
        <v>131.75</v>
      </c>
      <c r="I104" s="22">
        <f>F104+H104-$I$131</f>
        <v>-1743.4875661375663</v>
      </c>
      <c r="J104" s="9"/>
    </row>
    <row r="105" spans="1:11" ht="15" customHeight="1">
      <c r="A105" s="20" t="s">
        <v>301</v>
      </c>
      <c r="B105" s="13" t="s">
        <v>334</v>
      </c>
      <c r="C105" s="17" t="s">
        <v>402</v>
      </c>
      <c r="D105" s="18"/>
      <c r="E105" s="17">
        <v>12</v>
      </c>
      <c r="F105" s="18">
        <f>(E105*75)+D105</f>
        <v>900</v>
      </c>
      <c r="G105" s="18"/>
      <c r="H105" s="18">
        <f>H104</f>
        <v>131.75</v>
      </c>
      <c r="I105" s="22">
        <f>F105+H105-$I$131</f>
        <v>-4593.4875661375663</v>
      </c>
      <c r="J105" s="9"/>
    </row>
    <row r="106" spans="1:11" ht="15" customHeight="1">
      <c r="A106" s="27" t="s">
        <v>405</v>
      </c>
      <c r="B106" s="31">
        <v>23451</v>
      </c>
      <c r="C106" s="32" t="s">
        <v>406</v>
      </c>
      <c r="D106" s="33">
        <v>10000</v>
      </c>
      <c r="E106" s="32"/>
      <c r="F106" s="33">
        <f t="shared" si="11"/>
        <v>10000</v>
      </c>
      <c r="G106" s="33">
        <v>1383</v>
      </c>
      <c r="H106" s="33">
        <f>G106/5</f>
        <v>276.60000000000002</v>
      </c>
      <c r="I106" s="23">
        <f t="shared" si="14"/>
        <v>4651.362433862434</v>
      </c>
      <c r="J106" s="24" t="s">
        <v>17</v>
      </c>
      <c r="K106" s="2" t="s">
        <v>407</v>
      </c>
    </row>
    <row r="107" spans="1:11" ht="15" customHeight="1">
      <c r="A107" s="9" t="s">
        <v>408</v>
      </c>
      <c r="B107" s="13">
        <v>11407</v>
      </c>
      <c r="C107" s="17" t="s">
        <v>406</v>
      </c>
      <c r="D107" s="18"/>
      <c r="E107" s="17">
        <v>53</v>
      </c>
      <c r="F107" s="18">
        <f t="shared" si="11"/>
        <v>3975</v>
      </c>
      <c r="G107" s="18"/>
      <c r="H107" s="18">
        <f>H106</f>
        <v>276.60000000000002</v>
      </c>
      <c r="I107" s="22">
        <f t="shared" si="14"/>
        <v>-1373.637566137566</v>
      </c>
      <c r="J107" s="9"/>
    </row>
    <row r="108" spans="1:11" ht="15" customHeight="1">
      <c r="A108" s="67" t="s">
        <v>304</v>
      </c>
      <c r="B108" s="13" t="s">
        <v>404</v>
      </c>
      <c r="C108" s="17" t="s">
        <v>406</v>
      </c>
      <c r="D108" s="18"/>
      <c r="E108" s="17">
        <v>33</v>
      </c>
      <c r="F108" s="18">
        <f>(E108*75)+D108</f>
        <v>2475</v>
      </c>
      <c r="G108" s="18"/>
      <c r="H108" s="18">
        <f t="shared" ref="H108:H110" si="16">H107</f>
        <v>276.60000000000002</v>
      </c>
      <c r="I108" s="22">
        <f>F108+H108-$I$131</f>
        <v>-2873.6375661375664</v>
      </c>
      <c r="J108" s="9"/>
    </row>
    <row r="109" spans="1:11" ht="15" customHeight="1">
      <c r="A109" s="9" t="s">
        <v>409</v>
      </c>
      <c r="B109" s="13">
        <v>50741</v>
      </c>
      <c r="C109" s="17" t="s">
        <v>406</v>
      </c>
      <c r="D109" s="18"/>
      <c r="E109" s="17">
        <v>58</v>
      </c>
      <c r="F109" s="18">
        <f>(E109*75)+D109</f>
        <v>4350</v>
      </c>
      <c r="G109" s="18"/>
      <c r="H109" s="18">
        <f t="shared" si="16"/>
        <v>276.60000000000002</v>
      </c>
      <c r="I109" s="22">
        <f>F109+H109-$I$131</f>
        <v>-998.63756613756595</v>
      </c>
      <c r="J109" s="9"/>
    </row>
    <row r="110" spans="1:11" ht="15" customHeight="1">
      <c r="A110" s="40" t="s">
        <v>246</v>
      </c>
      <c r="B110" s="13" t="s">
        <v>227</v>
      </c>
      <c r="C110" s="17" t="s">
        <v>406</v>
      </c>
      <c r="D110" s="18"/>
      <c r="E110" s="17">
        <v>60</v>
      </c>
      <c r="F110" s="18">
        <f t="shared" si="11"/>
        <v>4500</v>
      </c>
      <c r="G110" s="18"/>
      <c r="H110" s="18">
        <f t="shared" si="16"/>
        <v>276.60000000000002</v>
      </c>
      <c r="I110" s="22">
        <f t="shared" si="14"/>
        <v>-848.63756613756595</v>
      </c>
      <c r="J110" s="9"/>
    </row>
    <row r="111" spans="1:11" ht="15" customHeight="1">
      <c r="A111" s="43" t="s">
        <v>60</v>
      </c>
      <c r="B111" s="26">
        <v>28212</v>
      </c>
      <c r="C111" s="32" t="s">
        <v>410</v>
      </c>
      <c r="D111" s="33">
        <v>10000</v>
      </c>
      <c r="E111" s="32"/>
      <c r="F111" s="33">
        <f t="shared" si="11"/>
        <v>10000</v>
      </c>
      <c r="G111" s="33">
        <v>1105</v>
      </c>
      <c r="H111" s="33">
        <f>G111/5</f>
        <v>221</v>
      </c>
      <c r="I111" s="23">
        <f t="shared" si="14"/>
        <v>4595.7624338624337</v>
      </c>
      <c r="J111" s="24" t="s">
        <v>17</v>
      </c>
      <c r="K111" s="2" t="s">
        <v>411</v>
      </c>
    </row>
    <row r="112" spans="1:11" ht="15" customHeight="1">
      <c r="A112" s="9" t="s">
        <v>412</v>
      </c>
      <c r="B112" s="19">
        <v>11396</v>
      </c>
      <c r="C112" s="17" t="s">
        <v>410</v>
      </c>
      <c r="D112" s="18"/>
      <c r="E112" s="17">
        <v>49</v>
      </c>
      <c r="F112" s="18">
        <f t="shared" si="11"/>
        <v>3675</v>
      </c>
      <c r="G112" s="18"/>
      <c r="H112" s="18">
        <f>H111</f>
        <v>221</v>
      </c>
      <c r="I112" s="22">
        <f t="shared" si="14"/>
        <v>-1729.2375661375663</v>
      </c>
      <c r="J112" s="9"/>
    </row>
    <row r="113" spans="1:11" ht="15" customHeight="1">
      <c r="A113" s="9" t="s">
        <v>50</v>
      </c>
      <c r="B113" s="13" t="s">
        <v>51</v>
      </c>
      <c r="C113" s="17" t="s">
        <v>410</v>
      </c>
      <c r="D113" s="18"/>
      <c r="E113" s="17">
        <v>19</v>
      </c>
      <c r="F113" s="18">
        <f>(E113*75)+D113</f>
        <v>1425</v>
      </c>
      <c r="G113" s="18"/>
      <c r="H113" s="18">
        <f t="shared" ref="H113:H114" si="17">H112</f>
        <v>221</v>
      </c>
      <c r="I113" s="22">
        <f>F113+H113-$I$131</f>
        <v>-3979.2375661375663</v>
      </c>
      <c r="J113" s="9"/>
    </row>
    <row r="114" spans="1:11" ht="15" customHeight="1">
      <c r="A114" s="40" t="s">
        <v>413</v>
      </c>
      <c r="B114" s="13">
        <v>28415</v>
      </c>
      <c r="C114" s="17" t="s">
        <v>410</v>
      </c>
      <c r="D114" s="18"/>
      <c r="E114" s="17">
        <v>82</v>
      </c>
      <c r="F114" s="18">
        <f>(E114*150)+D114</f>
        <v>12300</v>
      </c>
      <c r="G114" s="18"/>
      <c r="H114" s="18">
        <f t="shared" si="17"/>
        <v>221</v>
      </c>
      <c r="I114" s="22">
        <f>F114+H114-$I$131</f>
        <v>6895.7624338624337</v>
      </c>
      <c r="J114" s="9"/>
    </row>
    <row r="115" spans="1:11" ht="15" customHeight="1">
      <c r="A115" s="9" t="s">
        <v>414</v>
      </c>
      <c r="B115" s="13" t="s">
        <v>415</v>
      </c>
      <c r="C115" s="17" t="s">
        <v>410</v>
      </c>
      <c r="D115" s="18"/>
      <c r="E115" s="17">
        <v>46</v>
      </c>
      <c r="F115" s="18">
        <f>(E115*75)+D115</f>
        <v>3450</v>
      </c>
      <c r="G115" s="18"/>
      <c r="H115" s="18">
        <f>H114</f>
        <v>221</v>
      </c>
      <c r="I115" s="22">
        <f>F115+H115-$I$131</f>
        <v>-1954.2375661375663</v>
      </c>
      <c r="J115" s="9"/>
    </row>
    <row r="116" spans="1:11" ht="15" customHeight="1">
      <c r="A116" s="24" t="s">
        <v>311</v>
      </c>
      <c r="B116" s="26" t="s">
        <v>227</v>
      </c>
      <c r="C116" s="32" t="s">
        <v>416</v>
      </c>
      <c r="D116" s="33">
        <v>10000</v>
      </c>
      <c r="E116" s="32"/>
      <c r="F116" s="33">
        <f>(E116*150)+D116</f>
        <v>10000</v>
      </c>
      <c r="G116" s="33">
        <v>1674</v>
      </c>
      <c r="H116" s="33">
        <f>G116/5</f>
        <v>334.8</v>
      </c>
      <c r="I116" s="23">
        <f t="shared" si="14"/>
        <v>4709.562433862433</v>
      </c>
      <c r="J116" s="24" t="s">
        <v>17</v>
      </c>
      <c r="K116" s="69" t="s">
        <v>417</v>
      </c>
    </row>
    <row r="117" spans="1:11" ht="15" customHeight="1">
      <c r="A117" s="17" t="s">
        <v>237</v>
      </c>
      <c r="B117" s="13" t="s">
        <v>418</v>
      </c>
      <c r="C117" s="17" t="s">
        <v>416</v>
      </c>
      <c r="D117" s="18"/>
      <c r="E117" s="17">
        <v>26</v>
      </c>
      <c r="F117" s="18">
        <f>(E117*150)+D117</f>
        <v>3900</v>
      </c>
      <c r="G117" s="18"/>
      <c r="H117" s="18">
        <f>H116</f>
        <v>334.8</v>
      </c>
      <c r="I117" s="22">
        <f t="shared" si="14"/>
        <v>-1390.4375661375661</v>
      </c>
      <c r="J117" s="9"/>
    </row>
    <row r="118" spans="1:11" ht="15" customHeight="1">
      <c r="A118" s="9" t="s">
        <v>419</v>
      </c>
      <c r="B118" s="13">
        <v>26320</v>
      </c>
      <c r="C118" s="17" t="s">
        <v>416</v>
      </c>
      <c r="D118" s="18"/>
      <c r="E118" s="17">
        <v>23</v>
      </c>
      <c r="F118" s="18">
        <f>(E118*75)+D118</f>
        <v>1725</v>
      </c>
      <c r="G118" s="18"/>
      <c r="H118" s="18">
        <f t="shared" ref="H118:H120" si="18">H117</f>
        <v>334.8</v>
      </c>
      <c r="I118" s="22">
        <f>F118+H118-$I$131</f>
        <v>-3565.4375661375661</v>
      </c>
      <c r="J118" s="9"/>
    </row>
    <row r="119" spans="1:11" ht="15" customHeight="1">
      <c r="A119" s="20" t="s">
        <v>40</v>
      </c>
      <c r="B119" s="19">
        <v>40696</v>
      </c>
      <c r="C119" s="17" t="s">
        <v>416</v>
      </c>
      <c r="D119" s="18"/>
      <c r="E119" s="17">
        <v>74</v>
      </c>
      <c r="F119" s="18">
        <f>(E119*75)+D119</f>
        <v>5550</v>
      </c>
      <c r="G119" s="18"/>
      <c r="H119" s="18">
        <f t="shared" si="18"/>
        <v>334.8</v>
      </c>
      <c r="I119" s="22">
        <f>F119+H119-$I$131</f>
        <v>259.56243386243386</v>
      </c>
      <c r="J119" s="9"/>
    </row>
    <row r="120" spans="1:11" ht="15" customHeight="1">
      <c r="A120" s="9" t="s">
        <v>110</v>
      </c>
      <c r="B120" s="13" t="s">
        <v>172</v>
      </c>
      <c r="C120" s="17" t="s">
        <v>416</v>
      </c>
      <c r="D120" s="18"/>
      <c r="E120" s="17">
        <v>69</v>
      </c>
      <c r="F120" s="18">
        <f>(E120*75)+D120</f>
        <v>5175</v>
      </c>
      <c r="G120" s="18"/>
      <c r="H120" s="18">
        <f t="shared" si="18"/>
        <v>334.8</v>
      </c>
      <c r="I120" s="22">
        <f>F120+H120-$I$131</f>
        <v>-115.43756613756614</v>
      </c>
      <c r="J120" s="9"/>
    </row>
    <row r="121" spans="1:11" ht="15" customHeight="1">
      <c r="A121" s="24" t="s">
        <v>420</v>
      </c>
      <c r="B121" s="26">
        <v>56421</v>
      </c>
      <c r="C121" s="32" t="s">
        <v>421</v>
      </c>
      <c r="D121" s="33">
        <v>10000</v>
      </c>
      <c r="E121" s="32"/>
      <c r="F121" s="33">
        <f t="shared" ref="F121:F127" si="19">(E121*75)+D121</f>
        <v>10000</v>
      </c>
      <c r="G121" s="33">
        <v>2612</v>
      </c>
      <c r="H121" s="33">
        <f>G121/5</f>
        <v>522.4</v>
      </c>
      <c r="I121" s="23">
        <f t="shared" si="14"/>
        <v>4897.1624338624333</v>
      </c>
      <c r="J121" s="24" t="s">
        <v>17</v>
      </c>
      <c r="K121" s="2" t="s">
        <v>422</v>
      </c>
    </row>
    <row r="122" spans="1:11" ht="15" customHeight="1">
      <c r="A122" s="9" t="s">
        <v>273</v>
      </c>
      <c r="B122" s="13" t="s">
        <v>125</v>
      </c>
      <c r="C122" s="17" t="s">
        <v>421</v>
      </c>
      <c r="D122" s="18"/>
      <c r="E122" s="17">
        <v>62</v>
      </c>
      <c r="F122" s="18">
        <f t="shared" si="19"/>
        <v>4650</v>
      </c>
      <c r="G122" s="18"/>
      <c r="H122" s="18">
        <f>H121</f>
        <v>522.4</v>
      </c>
      <c r="I122" s="22">
        <f t="shared" si="14"/>
        <v>-452.83756613756668</v>
      </c>
      <c r="J122" s="9"/>
    </row>
    <row r="123" spans="1:11" ht="15" customHeight="1">
      <c r="A123" s="9" t="s">
        <v>423</v>
      </c>
      <c r="B123" s="13">
        <v>20835</v>
      </c>
      <c r="C123" s="17" t="s">
        <v>421</v>
      </c>
      <c r="D123" s="18"/>
      <c r="E123" s="17">
        <v>20</v>
      </c>
      <c r="F123" s="18">
        <f>(E123*75)+D123</f>
        <v>1500</v>
      </c>
      <c r="G123" s="18"/>
      <c r="H123" s="18">
        <f t="shared" ref="H123:H125" si="20">H122</f>
        <v>522.4</v>
      </c>
      <c r="I123" s="22">
        <f>F123+H123-$I$131</f>
        <v>-3602.8375661375662</v>
      </c>
      <c r="J123" s="9"/>
    </row>
    <row r="124" spans="1:11" ht="15" customHeight="1">
      <c r="A124" s="40" t="s">
        <v>299</v>
      </c>
      <c r="B124" s="13" t="s">
        <v>126</v>
      </c>
      <c r="C124" s="17" t="s">
        <v>421</v>
      </c>
      <c r="D124" s="18"/>
      <c r="E124" s="17">
        <v>64</v>
      </c>
      <c r="F124" s="18">
        <f>(E124*75)+D124</f>
        <v>4800</v>
      </c>
      <c r="G124" s="18"/>
      <c r="H124" s="18">
        <f t="shared" si="20"/>
        <v>522.4</v>
      </c>
      <c r="I124" s="22">
        <f>F124+H124-$I$131</f>
        <v>-302.83756613756668</v>
      </c>
      <c r="J124" s="9"/>
    </row>
    <row r="125" spans="1:11" ht="15" customHeight="1">
      <c r="A125" s="9" t="s">
        <v>424</v>
      </c>
      <c r="B125" s="13">
        <v>22746</v>
      </c>
      <c r="C125" s="17" t="s">
        <v>421</v>
      </c>
      <c r="D125" s="18"/>
      <c r="E125" s="17">
        <v>52</v>
      </c>
      <c r="F125" s="18">
        <f>(E125*75)+D125</f>
        <v>3900</v>
      </c>
      <c r="G125" s="18"/>
      <c r="H125" s="18">
        <f t="shared" si="20"/>
        <v>522.4</v>
      </c>
      <c r="I125" s="22">
        <f>F125+H125-$I$131</f>
        <v>-1202.8375661375667</v>
      </c>
      <c r="J125" s="9"/>
    </row>
    <row r="126" spans="1:11" s="11" customFormat="1" ht="15" customHeight="1">
      <c r="A126" s="24" t="s">
        <v>425</v>
      </c>
      <c r="B126" s="26">
        <v>1350</v>
      </c>
      <c r="C126" s="32" t="s">
        <v>426</v>
      </c>
      <c r="D126" s="33">
        <v>6000</v>
      </c>
      <c r="E126" s="32"/>
      <c r="F126" s="33">
        <f t="shared" si="19"/>
        <v>6000</v>
      </c>
      <c r="G126" s="33">
        <v>1998</v>
      </c>
      <c r="H126" s="33">
        <f>G126/4</f>
        <v>499.5</v>
      </c>
      <c r="I126" s="23">
        <f t="shared" si="14"/>
        <v>874.26243386243368</v>
      </c>
      <c r="J126" s="24" t="s">
        <v>17</v>
      </c>
      <c r="K126" s="11" t="s">
        <v>427</v>
      </c>
    </row>
    <row r="127" spans="1:11" s="11" customFormat="1" ht="15" customHeight="1">
      <c r="A127" s="9" t="s">
        <v>428</v>
      </c>
      <c r="B127" s="13" t="s">
        <v>379</v>
      </c>
      <c r="C127" s="17" t="s">
        <v>426</v>
      </c>
      <c r="D127" s="18"/>
      <c r="E127" s="17">
        <v>80</v>
      </c>
      <c r="F127" s="18">
        <f t="shared" si="19"/>
        <v>6000</v>
      </c>
      <c r="G127" s="18"/>
      <c r="H127" s="18">
        <f>H126</f>
        <v>499.5</v>
      </c>
      <c r="I127" s="22">
        <f t="shared" si="14"/>
        <v>874.26243386243368</v>
      </c>
      <c r="J127" s="9"/>
    </row>
    <row r="128" spans="1:11" ht="15" customHeight="1">
      <c r="A128" s="9" t="s">
        <v>429</v>
      </c>
      <c r="B128" s="13">
        <v>11363</v>
      </c>
      <c r="C128" s="17" t="s">
        <v>426</v>
      </c>
      <c r="D128" s="18"/>
      <c r="E128" s="17">
        <v>112</v>
      </c>
      <c r="F128" s="18">
        <f>(E128*75)+D128</f>
        <v>8400</v>
      </c>
      <c r="G128" s="18"/>
      <c r="H128" s="18">
        <f t="shared" ref="H128:H129" si="21">H127</f>
        <v>499.5</v>
      </c>
      <c r="I128" s="22">
        <f>F128+H128-$I$131</f>
        <v>3274.2624338624337</v>
      </c>
      <c r="J128" s="9"/>
    </row>
    <row r="129" spans="1:10" ht="15.75" customHeight="1">
      <c r="A129" s="20" t="s">
        <v>430</v>
      </c>
      <c r="B129" s="13">
        <v>11456</v>
      </c>
      <c r="C129" s="17" t="s">
        <v>426</v>
      </c>
      <c r="D129" s="18"/>
      <c r="E129" s="17">
        <v>9</v>
      </c>
      <c r="F129" s="18">
        <f>(E129*150)+D129</f>
        <v>1350</v>
      </c>
      <c r="G129" s="18"/>
      <c r="H129" s="18">
        <f t="shared" si="21"/>
        <v>499.5</v>
      </c>
      <c r="I129" s="22">
        <f>F129+H129-$I$131</f>
        <v>-3775.7375661375663</v>
      </c>
      <c r="J129" s="9"/>
    </row>
    <row r="130" spans="1:10" ht="15" customHeight="1">
      <c r="A130" s="5"/>
      <c r="B130" s="16"/>
      <c r="C130" s="5"/>
      <c r="D130" s="6"/>
      <c r="E130" s="5"/>
      <c r="F130" s="6">
        <f>SUM(F4:F129)</f>
        <v>658950</v>
      </c>
      <c r="G130" s="6"/>
      <c r="H130" s="6">
        <f>SUM(H4:H129)</f>
        <v>49829.933333333349</v>
      </c>
      <c r="I130" s="6">
        <f>F130+H130</f>
        <v>708779.93333333335</v>
      </c>
      <c r="J130" s="6"/>
    </row>
    <row r="131" spans="1:10" ht="15" customHeight="1">
      <c r="A131" s="5"/>
      <c r="B131" s="16"/>
      <c r="C131" s="5"/>
      <c r="D131" s="6"/>
      <c r="E131" s="5"/>
      <c r="F131" s="6"/>
      <c r="G131" s="6"/>
      <c r="H131" s="8" t="s">
        <v>85</v>
      </c>
      <c r="I131" s="6">
        <f>I130/(COUNTIF(A4:A129,"*"))</f>
        <v>5625.2375661375663</v>
      </c>
      <c r="J131" s="5"/>
    </row>
    <row r="133" spans="1:10" ht="15" customHeight="1">
      <c r="I133" s="3">
        <f>SUM(I4:I129)</f>
        <v>-5.7752913562580943E-11</v>
      </c>
    </row>
    <row r="139" spans="1:10" ht="15" customHeight="1">
      <c r="D139" s="75"/>
    </row>
    <row r="140" spans="1:10" ht="15" customHeight="1">
      <c r="D140" s="54"/>
    </row>
    <row r="141" spans="1:10" ht="15" customHeight="1">
      <c r="D141" s="54"/>
    </row>
    <row r="142" spans="1:10" ht="15" customHeight="1">
      <c r="D142" s="54"/>
    </row>
    <row r="143" spans="1:10" ht="15" customHeight="1">
      <c r="D143"/>
    </row>
    <row r="144" spans="1:10" ht="15" customHeight="1">
      <c r="D144" s="75" t="s">
        <v>431</v>
      </c>
    </row>
    <row r="145" spans="4:4" ht="15" customHeight="1">
      <c r="D145" s="54" t="s">
        <v>432</v>
      </c>
    </row>
    <row r="146" spans="4:4" ht="15" customHeight="1">
      <c r="D146" s="54" t="s">
        <v>433</v>
      </c>
    </row>
    <row r="147" spans="4:4" ht="15" customHeight="1">
      <c r="D147" s="54" t="s">
        <v>434</v>
      </c>
    </row>
    <row r="148" spans="4:4" ht="15" customHeight="1">
      <c r="D148" s="54" t="s">
        <v>435</v>
      </c>
    </row>
    <row r="149" spans="4:4" ht="15" customHeight="1">
      <c r="D149" s="54" t="s">
        <v>436</v>
      </c>
    </row>
    <row r="150" spans="4:4" ht="15" customHeight="1">
      <c r="D150" s="54" t="s">
        <v>437</v>
      </c>
    </row>
    <row r="151" spans="4:4" ht="15" customHeight="1">
      <c r="D151" s="54"/>
    </row>
  </sheetData>
  <autoFilter ref="A3:J129" xr:uid="{6F474B58-787A-4D45-B02F-A5A27401A210}">
    <sortState xmlns:xlrd2="http://schemas.microsoft.com/office/spreadsheetml/2017/richdata2" ref="A4:J131">
      <sortCondition ref="C3:C129"/>
    </sortState>
  </autoFilter>
  <mergeCells count="4">
    <mergeCell ref="V66:Z66"/>
    <mergeCell ref="K1:O1"/>
    <mergeCell ref="P20:P30"/>
    <mergeCell ref="P32:P34"/>
  </mergeCells>
  <conditionalFormatting sqref="I4:I129">
    <cfRule type="cellIs" dxfId="0" priority="1" operator="lessThan">
      <formula>0</formula>
    </cfRule>
  </conditionalFormatting>
  <hyperlinks>
    <hyperlink ref="P32" r:id="rId1" xr:uid="{E1266E0D-9062-4627-87C8-CE325AFAEDB4}"/>
  </hyperlinks>
  <pageMargins left="0.7" right="0.7" top="0.75" bottom="0.75" header="0.3" footer="0.3"/>
  <pageSetup paperSize="9" scale="88" orientation="landscape" horizontalDpi="360" verticalDpi="36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7" ma:contentTypeDescription="Skapa ett nytt dokument." ma:contentTypeScope="" ma:versionID="8e16807006dcc98595ed8602dbefd102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bfca3bc1e7dea7aeed5442c3319c7bde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a3f726-76d7-4401-aea2-7e6146be641c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0E6153-2165-49B6-B41E-489D037A3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81ee5-7f46-4933-a816-d8dee3aba106"/>
    <ds:schemaRef ds:uri="120be314-a338-4268-8881-2ac8f7013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DDE518-E9E6-4644-B912-352BC38F562A}">
  <ds:schemaRefs>
    <ds:schemaRef ds:uri="http://schemas.microsoft.com/office/2006/metadata/properties"/>
    <ds:schemaRef ds:uri="http://schemas.microsoft.com/office/2006/documentManagement/types"/>
    <ds:schemaRef ds:uri="9c081ee5-7f46-4933-a816-d8dee3aba106"/>
    <ds:schemaRef ds:uri="http://purl.org/dc/terms/"/>
    <ds:schemaRef ds:uri="http://schemas.microsoft.com/office/infopath/2007/PartnerControls"/>
    <ds:schemaRef ds:uri="120be314-a338-4268-8881-2ac8f7013af3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7DFB201-FB59-4E59-8142-3D615EA6FD0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KF steg 3 P18</vt:lpstr>
      <vt:lpstr>KF steg 3 F18</vt:lpstr>
      <vt:lpstr>KF steg 3 F16 </vt:lpstr>
      <vt:lpstr>KF steg 3 P16</vt:lpstr>
      <vt:lpstr>KF steg 3 P14</vt:lpstr>
      <vt:lpstr>KF steg 3 F14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Kendo UI</dc:creator>
  <cp:keywords/>
  <dc:description/>
  <cp:lastModifiedBy>Hampus Herne (Handboll)</cp:lastModifiedBy>
  <cp:revision/>
  <dcterms:created xsi:type="dcterms:W3CDTF">2019-09-22T17:39:16Z</dcterms:created>
  <dcterms:modified xsi:type="dcterms:W3CDTF">2025-05-20T07:10:53Z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  <property fmtid="{D5CDD505-2E9C-101B-9397-08002B2CF9AE}" pid="3" name="MediaServiceImageTags">
    <vt:lpwstr/>
  </property>
</Properties>
</file>