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enskidrott.sharepoint.com/sites/Tvlingsavdelning/Delade dokument/Säsong 24-25/USM/Kostnadsfördelning/"/>
    </mc:Choice>
  </mc:AlternateContent>
  <xr:revisionPtr revIDLastSave="4" documentId="8_{9C653B0C-9CC9-40DF-8929-21476D0DD8EB}" xr6:coauthVersionLast="47" xr6:coauthVersionMax="47" xr10:uidLastSave="{C971DE00-B9D2-4535-A975-2D81412C47D1}"/>
  <bookViews>
    <workbookView xWindow="-110" yWindow="-110" windowWidth="19420" windowHeight="11500" firstSheet="1" activeTab="5" xr2:uid="{00000000-000D-0000-FFFF-FFFF00000000}"/>
  </bookViews>
  <sheets>
    <sheet name="KF steg 2 P18" sheetId="4" r:id="rId1"/>
    <sheet name="KF steg 2 F18" sheetId="1" r:id="rId2"/>
    <sheet name="KF steg 2 F16 " sheetId="11" r:id="rId3"/>
    <sheet name="KF steg 2 P16" sheetId="8" r:id="rId4"/>
    <sheet name="KF steg 2 P14" sheetId="15" r:id="rId5"/>
    <sheet name="KF steg 2 F14" sheetId="16" r:id="rId6"/>
  </sheets>
  <definedNames>
    <definedName name="_xlnm._FilterDatabase" localSheetId="5" hidden="1">'KF steg 2 F14'!$A$3:$J$134</definedName>
    <definedName name="_xlnm._FilterDatabase" localSheetId="2" hidden="1">'KF steg 2 F16 '!$A$3:$J$60</definedName>
    <definedName name="_xlnm._FilterDatabase" localSheetId="1" hidden="1">'KF steg 2 F18'!$A$3:$J$39</definedName>
    <definedName name="_xlnm._FilterDatabase" localSheetId="4" hidden="1">'KF steg 2 P14'!$A$3:$J$101</definedName>
    <definedName name="_xlnm._FilterDatabase" localSheetId="3" hidden="1">'KF steg 2 P16'!$A$3:$J$50</definedName>
    <definedName name="_xlnm._FilterDatabase" localSheetId="0" hidden="1">'KF steg 2 P18'!$A$3:$J$38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78" i="15"/>
  <c r="F8" i="4"/>
  <c r="H119" i="16"/>
  <c r="H120" i="16" s="1"/>
  <c r="H121" i="16" s="1"/>
  <c r="H122" i="16" s="1"/>
  <c r="H123" i="16" s="1"/>
  <c r="H124" i="16" s="1"/>
  <c r="H125" i="16" s="1"/>
  <c r="H126" i="16" s="1"/>
  <c r="H127" i="16" s="1"/>
  <c r="H128" i="16" s="1"/>
  <c r="H129" i="16" s="1"/>
  <c r="H130" i="16" s="1"/>
  <c r="H131" i="16" s="1"/>
  <c r="H132" i="16" s="1"/>
  <c r="H92" i="16"/>
  <c r="H93" i="16" s="1"/>
  <c r="H94" i="16" s="1"/>
  <c r="H95" i="16" s="1"/>
  <c r="H96" i="16" s="1"/>
  <c r="H97" i="16" s="1"/>
  <c r="H98" i="16" s="1"/>
  <c r="H99" i="16" s="1"/>
  <c r="H100" i="16" s="1"/>
  <c r="H101" i="16" s="1"/>
  <c r="H102" i="16" s="1"/>
  <c r="H103" i="16" s="1"/>
  <c r="H104" i="16" s="1"/>
  <c r="H105" i="16" s="1"/>
  <c r="H70" i="16"/>
  <c r="H71" i="16" s="1"/>
  <c r="H72" i="16" s="1"/>
  <c r="H73" i="16" s="1"/>
  <c r="H74" i="16" s="1"/>
  <c r="H75" i="16" s="1"/>
  <c r="H76" i="16" s="1"/>
  <c r="H77" i="16" s="1"/>
  <c r="H78" i="16" s="1"/>
  <c r="H56" i="16"/>
  <c r="H57" i="16" s="1"/>
  <c r="H58" i="16" s="1"/>
  <c r="H59" i="16" s="1"/>
  <c r="H60" i="16" s="1"/>
  <c r="H61" i="16" s="1"/>
  <c r="H62" i="16" s="1"/>
  <c r="H63" i="16" s="1"/>
  <c r="H64" i="16" s="1"/>
  <c r="H65" i="16" s="1"/>
  <c r="H66" i="16" s="1"/>
  <c r="H67" i="16" s="1"/>
  <c r="H68" i="16" s="1"/>
  <c r="H69" i="16" s="1"/>
  <c r="H44" i="16"/>
  <c r="H45" i="16" s="1"/>
  <c r="H46" i="16" s="1"/>
  <c r="H47" i="16" s="1"/>
  <c r="H48" i="16" s="1"/>
  <c r="H49" i="16" s="1"/>
  <c r="H50" i="16" s="1"/>
  <c r="H51" i="16" s="1"/>
  <c r="H52" i="16" s="1"/>
  <c r="H53" i="16" s="1"/>
  <c r="H54" i="16" s="1"/>
  <c r="H55" i="16" s="1"/>
  <c r="H30" i="16"/>
  <c r="H31" i="16" s="1"/>
  <c r="H32" i="16" s="1"/>
  <c r="H33" i="16" s="1"/>
  <c r="H34" i="16" s="1"/>
  <c r="H35" i="16" s="1"/>
  <c r="H36" i="16" s="1"/>
  <c r="H37" i="16" s="1"/>
  <c r="H38" i="16" s="1"/>
  <c r="H39" i="16" s="1"/>
  <c r="H40" i="16" s="1"/>
  <c r="H41" i="16" s="1"/>
  <c r="H42" i="16" s="1"/>
  <c r="H43" i="16" s="1"/>
  <c r="F132" i="16"/>
  <c r="F112" i="16"/>
  <c r="F131" i="16"/>
  <c r="F61" i="11"/>
  <c r="F51" i="8"/>
  <c r="H106" i="16"/>
  <c r="H107" i="16" s="1"/>
  <c r="H108" i="16" s="1"/>
  <c r="H109" i="16" s="1"/>
  <c r="H110" i="16" s="1"/>
  <c r="H111" i="16" s="1"/>
  <c r="H112" i="16" s="1"/>
  <c r="H113" i="16" s="1"/>
  <c r="H114" i="16" s="1"/>
  <c r="H115" i="16" s="1"/>
  <c r="H116" i="16" s="1"/>
  <c r="H117" i="16" s="1"/>
  <c r="H118" i="16" s="1"/>
  <c r="H79" i="16"/>
  <c r="H80" i="16" s="1"/>
  <c r="H81" i="16" s="1"/>
  <c r="H82" i="16" s="1"/>
  <c r="H83" i="16" s="1"/>
  <c r="H84" i="16" s="1"/>
  <c r="H85" i="16" s="1"/>
  <c r="H86" i="16" s="1"/>
  <c r="H87" i="16" s="1"/>
  <c r="H88" i="16" s="1"/>
  <c r="H89" i="16" s="1"/>
  <c r="H90" i="16" s="1"/>
  <c r="H91" i="16" s="1"/>
  <c r="H17" i="16"/>
  <c r="H18" i="16" s="1"/>
  <c r="H19" i="16" s="1"/>
  <c r="H20" i="16" s="1"/>
  <c r="H21" i="16" s="1"/>
  <c r="H22" i="16" s="1"/>
  <c r="H23" i="16" s="1"/>
  <c r="H24" i="16" s="1"/>
  <c r="H25" i="16" s="1"/>
  <c r="H26" i="16" s="1"/>
  <c r="H27" i="16" s="1"/>
  <c r="H28" i="16" s="1"/>
  <c r="H29" i="16" s="1"/>
  <c r="H4" i="16"/>
  <c r="H5" i="16" s="1"/>
  <c r="H6" i="16" s="1"/>
  <c r="H7" i="16" s="1"/>
  <c r="H8" i="16" s="1"/>
  <c r="H9" i="16" s="1"/>
  <c r="H10" i="16" s="1"/>
  <c r="H11" i="16" s="1"/>
  <c r="H12" i="16" s="1"/>
  <c r="H13" i="16" s="1"/>
  <c r="H14" i="16" s="1"/>
  <c r="H15" i="16" s="1"/>
  <c r="H16" i="16" s="1"/>
  <c r="F78" i="16"/>
  <c r="F77" i="16"/>
  <c r="H89" i="15"/>
  <c r="H76" i="15"/>
  <c r="H65" i="15"/>
  <c r="H52" i="15"/>
  <c r="H40" i="15"/>
  <c r="F42" i="15"/>
  <c r="H28" i="15"/>
  <c r="H16" i="15"/>
  <c r="H17" i="15" s="1"/>
  <c r="H18" i="15" s="1"/>
  <c r="H19" i="15" s="1"/>
  <c r="H20" i="15" s="1"/>
  <c r="H21" i="15" s="1"/>
  <c r="H22" i="15" s="1"/>
  <c r="H23" i="15" s="1"/>
  <c r="H24" i="15" s="1"/>
  <c r="H25" i="15" s="1"/>
  <c r="H26" i="15" s="1"/>
  <c r="H27" i="15" s="1"/>
  <c r="H4" i="15"/>
  <c r="H5" i="15" s="1"/>
  <c r="H6" i="15" s="1"/>
  <c r="H7" i="15" s="1"/>
  <c r="H8" i="15" s="1"/>
  <c r="H9" i="15" s="1"/>
  <c r="H10" i="15" s="1"/>
  <c r="H11" i="15" s="1"/>
  <c r="H12" i="15" s="1"/>
  <c r="H13" i="15" s="1"/>
  <c r="H14" i="15" s="1"/>
  <c r="H15" i="15" s="1"/>
  <c r="F4" i="15"/>
  <c r="F40" i="15"/>
  <c r="F47" i="15"/>
  <c r="H133" i="16" l="1"/>
  <c r="H20" i="8"/>
  <c r="H21" i="8" s="1"/>
  <c r="H22" i="8" s="1"/>
  <c r="H28" i="8"/>
  <c r="H29" i="8" s="1"/>
  <c r="H30" i="8" s="1"/>
  <c r="H47" i="8"/>
  <c r="H48" i="8" s="1"/>
  <c r="H49" i="8" s="1"/>
  <c r="H50" i="8" s="1"/>
  <c r="H43" i="8"/>
  <c r="H44" i="8" s="1"/>
  <c r="H45" i="8" s="1"/>
  <c r="H46" i="8" s="1"/>
  <c r="H39" i="8"/>
  <c r="H40" i="8" s="1"/>
  <c r="H41" i="8" s="1"/>
  <c r="H42" i="8" s="1"/>
  <c r="H35" i="8"/>
  <c r="H36" i="8" s="1"/>
  <c r="H37" i="8" s="1"/>
  <c r="H38" i="8" s="1"/>
  <c r="H31" i="8"/>
  <c r="H32" i="8" s="1"/>
  <c r="H33" i="8" s="1"/>
  <c r="H34" i="8" s="1"/>
  <c r="H27" i="8"/>
  <c r="H23" i="8"/>
  <c r="H24" i="8" s="1"/>
  <c r="H25" i="8" s="1"/>
  <c r="H26" i="8" s="1"/>
  <c r="H16" i="8"/>
  <c r="H17" i="8" s="1"/>
  <c r="H18" i="8" s="1"/>
  <c r="H19" i="8" s="1"/>
  <c r="H12" i="8"/>
  <c r="H13" i="8" s="1"/>
  <c r="H14" i="8" s="1"/>
  <c r="H15" i="8" s="1"/>
  <c r="H8" i="8"/>
  <c r="H9" i="8" s="1"/>
  <c r="H10" i="8" s="1"/>
  <c r="H11" i="8" s="1"/>
  <c r="H4" i="8"/>
  <c r="H5" i="8" s="1"/>
  <c r="H6" i="8" s="1"/>
  <c r="H7" i="8" s="1"/>
  <c r="F43" i="8"/>
  <c r="H40" i="11"/>
  <c r="H41" i="11" s="1"/>
  <c r="H42" i="11" s="1"/>
  <c r="H43" i="11" s="1"/>
  <c r="H44" i="11" s="1"/>
  <c r="H13" i="11"/>
  <c r="H14" i="11"/>
  <c r="H15" i="11" s="1"/>
  <c r="H10" i="11"/>
  <c r="H11" i="11" s="1"/>
  <c r="H12" i="11" s="1"/>
  <c r="H6" i="11"/>
  <c r="H7" i="11" s="1"/>
  <c r="H8" i="11" s="1"/>
  <c r="H57" i="11"/>
  <c r="H58" i="11" s="1"/>
  <c r="H59" i="11" s="1"/>
  <c r="H60" i="11" s="1"/>
  <c r="H53" i="11"/>
  <c r="H54" i="11" s="1"/>
  <c r="H55" i="11" s="1"/>
  <c r="H56" i="11" s="1"/>
  <c r="H49" i="11"/>
  <c r="H50" i="11" s="1"/>
  <c r="H51" i="11" s="1"/>
  <c r="H52" i="11" s="1"/>
  <c r="H45" i="11"/>
  <c r="H46" i="11" s="1"/>
  <c r="H47" i="11" s="1"/>
  <c r="H48" i="11" s="1"/>
  <c r="H36" i="11"/>
  <c r="H37" i="11" s="1"/>
  <c r="H38" i="11" s="1"/>
  <c r="H39" i="11" s="1"/>
  <c r="H32" i="11"/>
  <c r="H28" i="11"/>
  <c r="H29" i="11" s="1"/>
  <c r="H30" i="11" s="1"/>
  <c r="H31" i="11" s="1"/>
  <c r="H24" i="11"/>
  <c r="H25" i="11" s="1"/>
  <c r="H26" i="11" s="1"/>
  <c r="H27" i="11" s="1"/>
  <c r="H20" i="11"/>
  <c r="H21" i="11" s="1"/>
  <c r="H22" i="11" s="1"/>
  <c r="H23" i="11" s="1"/>
  <c r="H16" i="11"/>
  <c r="H17" i="11" s="1"/>
  <c r="H18" i="11" s="1"/>
  <c r="H19" i="11" s="1"/>
  <c r="H9" i="11"/>
  <c r="F40" i="11"/>
  <c r="F10" i="4"/>
  <c r="F15" i="1"/>
  <c r="F14" i="1"/>
  <c r="H35" i="1"/>
  <c r="H16" i="1"/>
  <c r="H17" i="1" s="1"/>
  <c r="H18" i="1" s="1"/>
  <c r="H19" i="1"/>
  <c r="H20" i="1" s="1"/>
  <c r="H21" i="1" s="1"/>
  <c r="H22" i="1"/>
  <c r="H23" i="1" s="1"/>
  <c r="H24" i="1" s="1"/>
  <c r="H25" i="1"/>
  <c r="H26" i="1" s="1"/>
  <c r="H27" i="1" s="1"/>
  <c r="H28" i="1"/>
  <c r="H29" i="1" s="1"/>
  <c r="H30" i="1" s="1"/>
  <c r="H31" i="1"/>
  <c r="H32" i="1" s="1"/>
  <c r="H33" i="1" s="1"/>
  <c r="H34" i="1"/>
  <c r="H12" i="1"/>
  <c r="H13" i="1" s="1"/>
  <c r="H14" i="1" s="1"/>
  <c r="H15" i="1" s="1"/>
  <c r="H8" i="1"/>
  <c r="H9" i="1" s="1"/>
  <c r="H10" i="1" s="1"/>
  <c r="H11" i="1" s="1"/>
  <c r="H4" i="1"/>
  <c r="H5" i="1" s="1"/>
  <c r="H51" i="8" l="1"/>
  <c r="H33" i="11"/>
  <c r="H6" i="1"/>
  <c r="H7" i="1" s="1"/>
  <c r="H34" i="11" l="1"/>
  <c r="H35" i="11" s="1"/>
  <c r="H61" i="11"/>
  <c r="H23" i="4"/>
  <c r="H22" i="4"/>
  <c r="H19" i="4"/>
  <c r="H20" i="4" s="1"/>
  <c r="H33" i="4"/>
  <c r="H11" i="4"/>
  <c r="H12" i="4" s="1"/>
  <c r="H13" i="4" s="1"/>
  <c r="H14" i="4" s="1"/>
  <c r="H7" i="4"/>
  <c r="H8" i="4" s="1"/>
  <c r="H9" i="4" s="1"/>
  <c r="H10" i="4" s="1"/>
  <c r="H30" i="4"/>
  <c r="H31" i="4" s="1"/>
  <c r="H32" i="4" s="1"/>
  <c r="H27" i="4"/>
  <c r="H28" i="4" s="1"/>
  <c r="H29" i="4" s="1"/>
  <c r="H24" i="4"/>
  <c r="H25" i="4" s="1"/>
  <c r="H26" i="4" s="1"/>
  <c r="H21" i="4"/>
  <c r="H18" i="4"/>
  <c r="H15" i="4"/>
  <c r="H16" i="4" s="1"/>
  <c r="H17" i="4" s="1"/>
  <c r="H4" i="4"/>
  <c r="H5" i="4" s="1"/>
  <c r="H6" i="4" s="1"/>
  <c r="F120" i="16"/>
  <c r="F117" i="16"/>
  <c r="F118" i="16"/>
  <c r="F109" i="16"/>
  <c r="F80" i="16"/>
  <c r="F75" i="16"/>
  <c r="F126" i="16"/>
  <c r="F127" i="16"/>
  <c r="F107" i="16"/>
  <c r="F102" i="16"/>
  <c r="F104" i="16"/>
  <c r="F82" i="16"/>
  <c r="F87" i="16"/>
  <c r="F91" i="16"/>
  <c r="F81" i="16"/>
  <c r="F84" i="16"/>
  <c r="F83" i="16"/>
  <c r="F90" i="16"/>
  <c r="F72" i="16"/>
  <c r="F61" i="16"/>
  <c r="F64" i="16"/>
  <c r="F52" i="16"/>
  <c r="F44" i="16"/>
  <c r="F49" i="16"/>
  <c r="F62" i="16"/>
  <c r="F65" i="16"/>
  <c r="F99" i="16"/>
  <c r="F69" i="16"/>
  <c r="F36" i="16"/>
  <c r="F24" i="16"/>
  <c r="F27" i="16"/>
  <c r="F25" i="16"/>
  <c r="F18" i="16"/>
  <c r="F26" i="16"/>
  <c r="F4" i="16"/>
  <c r="F98" i="16"/>
  <c r="F114" i="16"/>
  <c r="H34" i="4" l="1"/>
  <c r="F95" i="15"/>
  <c r="F86" i="15"/>
  <c r="F87" i="15"/>
  <c r="F57" i="15"/>
  <c r="F28" i="15"/>
  <c r="F16" i="15"/>
  <c r="F49" i="15"/>
  <c r="F43" i="15"/>
  <c r="F96" i="15"/>
  <c r="F93" i="15"/>
  <c r="F77" i="15"/>
  <c r="F79" i="15"/>
  <c r="F80" i="15"/>
  <c r="F91" i="15"/>
  <c r="F88" i="15"/>
  <c r="F69" i="15"/>
  <c r="F58" i="15"/>
  <c r="F53" i="15"/>
  <c r="F74" i="15"/>
  <c r="F67" i="15"/>
  <c r="F71" i="15"/>
  <c r="F66" i="15"/>
  <c r="F92" i="15"/>
  <c r="F34" i="15"/>
  <c r="F31" i="15"/>
  <c r="F98" i="15"/>
  <c r="F26" i="15"/>
  <c r="F20" i="15"/>
  <c r="F24" i="15"/>
  <c r="F12" i="15"/>
  <c r="F10" i="15"/>
  <c r="F11" i="15"/>
  <c r="F7" i="15"/>
  <c r="F38" i="15"/>
  <c r="F49" i="8"/>
  <c r="F19" i="8"/>
  <c r="F7" i="8"/>
  <c r="F38" i="8"/>
  <c r="F46" i="8"/>
  <c r="F50" i="8"/>
  <c r="F15" i="8"/>
  <c r="F24" i="8"/>
  <c r="F18" i="8"/>
  <c r="F12" i="8"/>
  <c r="F48" i="8"/>
  <c r="F30" i="8"/>
  <c r="F22" i="8"/>
  <c r="F31" i="8"/>
  <c r="F4" i="8"/>
  <c r="F36" i="8"/>
  <c r="F11" i="8"/>
  <c r="F25" i="8"/>
  <c r="F6" i="11"/>
  <c r="F11" i="11"/>
  <c r="F13" i="11"/>
  <c r="F58" i="11"/>
  <c r="F50" i="11"/>
  <c r="F32" i="11"/>
  <c r="F7" i="11"/>
  <c r="F30" i="11"/>
  <c r="F43" i="11"/>
  <c r="F42" i="11"/>
  <c r="F57" i="11"/>
  <c r="F29" i="11"/>
  <c r="F33" i="11"/>
  <c r="F14" i="11"/>
  <c r="F22" i="11"/>
  <c r="F28" i="11"/>
  <c r="F15" i="11"/>
  <c r="F7" i="4"/>
  <c r="F13" i="4"/>
  <c r="F33" i="4"/>
  <c r="F20" i="4"/>
  <c r="F6" i="4"/>
  <c r="F29" i="4"/>
  <c r="F4" i="4"/>
  <c r="F15" i="4"/>
  <c r="F25" i="4"/>
  <c r="F21" i="4"/>
  <c r="F23" i="4"/>
  <c r="F36" i="4"/>
  <c r="F18" i="4"/>
  <c r="F32" i="4"/>
  <c r="F14" i="4"/>
  <c r="F30" i="4"/>
  <c r="F11" i="4"/>
  <c r="F12" i="1"/>
  <c r="F37" i="1"/>
  <c r="F24" i="1"/>
  <c r="F30" i="1"/>
  <c r="F7" i="1"/>
  <c r="F16" i="1"/>
  <c r="F25" i="1"/>
  <c r="F32" i="1"/>
  <c r="F21" i="1"/>
  <c r="F29" i="1"/>
  <c r="F36" i="1"/>
  <c r="F22" i="1"/>
  <c r="F28" i="1"/>
  <c r="F17" i="1"/>
  <c r="F19" i="1"/>
  <c r="F6" i="1"/>
  <c r="F26" i="1"/>
  <c r="F23" i="1"/>
  <c r="F31" i="1"/>
  <c r="F10" i="1"/>
  <c r="F9" i="1"/>
  <c r="H35" i="4" l="1"/>
  <c r="F5" i="11"/>
  <c r="F4" i="11"/>
  <c r="F60" i="11"/>
  <c r="F26" i="11"/>
  <c r="F24" i="11"/>
  <c r="F34" i="11"/>
  <c r="F8" i="11"/>
  <c r="F27" i="11"/>
  <c r="F55" i="11"/>
  <c r="F46" i="11"/>
  <c r="F51" i="11"/>
  <c r="F35" i="11"/>
  <c r="F41" i="11"/>
  <c r="F52" i="11"/>
  <c r="F25" i="11"/>
  <c r="F38" i="11"/>
  <c r="F47" i="11"/>
  <c r="F48" i="11"/>
  <c r="F20" i="11"/>
  <c r="F45" i="11"/>
  <c r="F23" i="11"/>
  <c r="F39" i="11"/>
  <c r="F19" i="11"/>
  <c r="F18" i="11"/>
  <c r="F36" i="11"/>
  <c r="F17" i="11"/>
  <c r="F44" i="11"/>
  <c r="F21" i="11"/>
  <c r="F16" i="11"/>
  <c r="F12" i="11"/>
  <c r="F53" i="11"/>
  <c r="F37" i="11"/>
  <c r="F59" i="11"/>
  <c r="F31" i="11"/>
  <c r="F10" i="11"/>
  <c r="F54" i="11"/>
  <c r="F9" i="8"/>
  <c r="F17" i="8"/>
  <c r="F14" i="8"/>
  <c r="F34" i="8"/>
  <c r="F28" i="8"/>
  <c r="F23" i="8"/>
  <c r="F10" i="8"/>
  <c r="F39" i="8"/>
  <c r="F47" i="8"/>
  <c r="F20" i="8"/>
  <c r="F8" i="8"/>
  <c r="F5" i="8"/>
  <c r="F45" i="8"/>
  <c r="F40" i="8"/>
  <c r="F26" i="8"/>
  <c r="F6" i="8"/>
  <c r="F32" i="8"/>
  <c r="F21" i="8"/>
  <c r="F13" i="8"/>
  <c r="F29" i="8"/>
  <c r="F44" i="8"/>
  <c r="F33" i="8"/>
  <c r="F42" i="8"/>
  <c r="F37" i="8"/>
  <c r="F27" i="8"/>
  <c r="F35" i="8"/>
  <c r="F29" i="16"/>
  <c r="F21" i="16"/>
  <c r="F110" i="16"/>
  <c r="F8" i="16"/>
  <c r="F94" i="16"/>
  <c r="F32" i="16"/>
  <c r="F93" i="16"/>
  <c r="F5" i="16"/>
  <c r="F121" i="16"/>
  <c r="F113" i="16"/>
  <c r="F41" i="16"/>
  <c r="F40" i="16"/>
  <c r="F58" i="16"/>
  <c r="F55" i="16"/>
  <c r="F37" i="16"/>
  <c r="F97" i="16"/>
  <c r="F50" i="16"/>
  <c r="F128" i="16"/>
  <c r="F105" i="16"/>
  <c r="F85" i="16"/>
  <c r="F6" i="16"/>
  <c r="F19" i="16"/>
  <c r="F60" i="16"/>
  <c r="F17" i="16"/>
  <c r="F119" i="16"/>
  <c r="F108" i="16"/>
  <c r="F106" i="16"/>
  <c r="F111" i="16"/>
  <c r="F9" i="16"/>
  <c r="F89" i="16"/>
  <c r="F23" i="16"/>
  <c r="F67" i="16"/>
  <c r="F13" i="16"/>
  <c r="F76" i="16"/>
  <c r="F130" i="16"/>
  <c r="F53" i="16"/>
  <c r="F79" i="16"/>
  <c r="F57" i="16"/>
  <c r="F92" i="16"/>
  <c r="F46" i="16"/>
  <c r="F95" i="16"/>
  <c r="F71" i="16"/>
  <c r="F100" i="16"/>
  <c r="F96" i="16"/>
  <c r="F123" i="16"/>
  <c r="F16" i="16"/>
  <c r="F48" i="16"/>
  <c r="F7" i="16"/>
  <c r="F14" i="16"/>
  <c r="F86" i="16"/>
  <c r="F116" i="16"/>
  <c r="F10" i="16"/>
  <c r="F70" i="16"/>
  <c r="F43" i="16"/>
  <c r="F103" i="16"/>
  <c r="F63" i="16"/>
  <c r="F125" i="16"/>
  <c r="F66" i="16"/>
  <c r="F74" i="16"/>
  <c r="F101" i="16"/>
  <c r="F35" i="16"/>
  <c r="F47" i="16"/>
  <c r="F59" i="16"/>
  <c r="F51" i="16"/>
  <c r="F31" i="16"/>
  <c r="F68" i="16"/>
  <c r="F54" i="16"/>
  <c r="F42" i="16"/>
  <c r="F56" i="16"/>
  <c r="F33" i="16"/>
  <c r="F34" i="16"/>
  <c r="F11" i="16"/>
  <c r="F30" i="16"/>
  <c r="F129" i="16"/>
  <c r="F15" i="16"/>
  <c r="F122" i="16"/>
  <c r="F88" i="16"/>
  <c r="F115" i="16"/>
  <c r="F20" i="16"/>
  <c r="F28" i="16"/>
  <c r="F22" i="16"/>
  <c r="F39" i="16"/>
  <c r="F12" i="16"/>
  <c r="F38" i="16"/>
  <c r="F73" i="16"/>
  <c r="F25" i="15"/>
  <c r="F46" i="15"/>
  <c r="F94" i="15"/>
  <c r="F17" i="15"/>
  <c r="F61" i="15"/>
  <c r="F35" i="15"/>
  <c r="F99" i="15"/>
  <c r="F22" i="15"/>
  <c r="F19" i="15"/>
  <c r="F41" i="15"/>
  <c r="F89" i="15"/>
  <c r="F76" i="15"/>
  <c r="F30" i="15"/>
  <c r="F39" i="15"/>
  <c r="F60" i="15"/>
  <c r="F18" i="15"/>
  <c r="F56" i="15"/>
  <c r="F45" i="15"/>
  <c r="F50" i="15"/>
  <c r="F13" i="15"/>
  <c r="F65" i="15"/>
  <c r="F81" i="15"/>
  <c r="F97" i="15"/>
  <c r="F85" i="15"/>
  <c r="F68" i="15"/>
  <c r="F73" i="15"/>
  <c r="F5" i="15"/>
  <c r="F75" i="15"/>
  <c r="F72" i="15"/>
  <c r="F70" i="15"/>
  <c r="F32" i="15"/>
  <c r="F62" i="15"/>
  <c r="F51" i="15"/>
  <c r="F8" i="15"/>
  <c r="F64" i="15"/>
  <c r="F55" i="15"/>
  <c r="F14" i="15"/>
  <c r="F84" i="15"/>
  <c r="F36" i="15"/>
  <c r="F21" i="15"/>
  <c r="F82" i="15"/>
  <c r="F90" i="15"/>
  <c r="F15" i="15"/>
  <c r="F48" i="15"/>
  <c r="F33" i="15"/>
  <c r="F23" i="15"/>
  <c r="F6" i="15"/>
  <c r="F59" i="15"/>
  <c r="F54" i="15"/>
  <c r="F27" i="15"/>
  <c r="F44" i="15"/>
  <c r="F52" i="15"/>
  <c r="F9" i="15"/>
  <c r="F83" i="15"/>
  <c r="F63" i="15"/>
  <c r="F37" i="15"/>
  <c r="F29" i="15"/>
  <c r="F5" i="1"/>
  <c r="F27" i="1"/>
  <c r="F4" i="1"/>
  <c r="F18" i="1"/>
  <c r="F34" i="1"/>
  <c r="F8" i="1"/>
  <c r="F11" i="1"/>
  <c r="F33" i="1"/>
  <c r="F20" i="1"/>
  <c r="F35" i="4"/>
  <c r="F24" i="4"/>
  <c r="F19" i="4"/>
  <c r="F34" i="4"/>
  <c r="F100" i="15" l="1"/>
  <c r="H36" i="4"/>
  <c r="F124" i="16"/>
  <c r="F45" i="16"/>
  <c r="F12" i="4"/>
  <c r="F5" i="4"/>
  <c r="F27" i="4"/>
  <c r="F9" i="4"/>
  <c r="F28" i="4"/>
  <c r="F26" i="4"/>
  <c r="F31" i="4"/>
  <c r="F16" i="4"/>
  <c r="F17" i="4"/>
  <c r="F133" i="16" l="1"/>
  <c r="F49" i="11"/>
  <c r="F9" i="11"/>
  <c r="F56" i="11"/>
  <c r="F16" i="8" l="1"/>
  <c r="F41" i="8"/>
  <c r="F22" i="4" l="1"/>
  <c r="F37" i="4" l="1"/>
  <c r="F35" i="1"/>
  <c r="F38" i="1" s="1"/>
  <c r="H37" i="4" l="1"/>
  <c r="I37" i="4" s="1"/>
  <c r="I38" i="4" s="1"/>
  <c r="I11" i="4" l="1"/>
  <c r="I31" i="4"/>
  <c r="I14" i="4"/>
  <c r="I21" i="4"/>
  <c r="I17" i="4"/>
  <c r="I23" i="4"/>
  <c r="I6" i="4"/>
  <c r="I13" i="4"/>
  <c r="I28" i="4"/>
  <c r="I5" i="4"/>
  <c r="I27" i="4"/>
  <c r="I9" i="4"/>
  <c r="I19" i="4"/>
  <c r="I16" i="4"/>
  <c r="I12" i="4"/>
  <c r="I30" i="4"/>
  <c r="I4" i="4"/>
  <c r="I22" i="4"/>
  <c r="I18" i="4"/>
  <c r="I15" i="4"/>
  <c r="I10" i="4"/>
  <c r="I20" i="4"/>
  <c r="I26" i="4"/>
  <c r="I32" i="4"/>
  <c r="I25" i="4"/>
  <c r="I8" i="4"/>
  <c r="I24" i="4"/>
  <c r="I29" i="4"/>
  <c r="I7" i="4"/>
  <c r="I33" i="4"/>
  <c r="I34" i="4"/>
  <c r="I35" i="4"/>
  <c r="I36" i="4"/>
  <c r="H36" i="1"/>
  <c r="H37" i="1" l="1"/>
  <c r="H38" i="1"/>
  <c r="I38" i="1" s="1"/>
  <c r="I39" i="1" l="1"/>
  <c r="I35" i="1" s="1"/>
  <c r="I8" i="1" l="1"/>
  <c r="I12" i="1"/>
  <c r="I26" i="1"/>
  <c r="I34" i="1"/>
  <c r="I11" i="1"/>
  <c r="I27" i="1"/>
  <c r="I6" i="1"/>
  <c r="I33" i="1"/>
  <c r="I4" i="1"/>
  <c r="I23" i="1"/>
  <c r="I10" i="1"/>
  <c r="I5" i="1"/>
  <c r="I25" i="1"/>
  <c r="I17" i="1"/>
  <c r="I9" i="1"/>
  <c r="I28" i="1"/>
  <c r="I29" i="1"/>
  <c r="I16" i="1"/>
  <c r="I19" i="1"/>
  <c r="I13" i="1"/>
  <c r="I30" i="1"/>
  <c r="I21" i="1"/>
  <c r="I7" i="1"/>
  <c r="I22" i="1"/>
  <c r="I14" i="1"/>
  <c r="I31" i="1"/>
  <c r="I37" i="1"/>
  <c r="I32" i="1"/>
  <c r="I36" i="1"/>
  <c r="I20" i="1"/>
  <c r="I24" i="1"/>
  <c r="I15" i="1"/>
  <c r="I18" i="1"/>
  <c r="I61" i="11" l="1"/>
  <c r="I62" i="11" l="1"/>
  <c r="I40" i="11" s="1"/>
  <c r="I59" i="11" l="1"/>
  <c r="I27" i="11"/>
  <c r="I50" i="11"/>
  <c r="I20" i="11"/>
  <c r="I41" i="11"/>
  <c r="I35" i="11"/>
  <c r="I49" i="11"/>
  <c r="I5" i="11"/>
  <c r="I54" i="11"/>
  <c r="I25" i="11"/>
  <c r="I4" i="11"/>
  <c r="I58" i="11"/>
  <c r="I15" i="11"/>
  <c r="I42" i="11"/>
  <c r="I37" i="11"/>
  <c r="I14" i="11"/>
  <c r="I55" i="11"/>
  <c r="I31" i="11"/>
  <c r="I39" i="11"/>
  <c r="I28" i="11"/>
  <c r="I7" i="11"/>
  <c r="I52" i="11"/>
  <c r="I8" i="11"/>
  <c r="I23" i="11"/>
  <c r="I60" i="11"/>
  <c r="I26" i="11"/>
  <c r="I13" i="11"/>
  <c r="I12" i="11"/>
  <c r="I9" i="11"/>
  <c r="I30" i="11"/>
  <c r="I24" i="11"/>
  <c r="I16" i="11"/>
  <c r="I51" i="11"/>
  <c r="I21" i="11"/>
  <c r="I33" i="11"/>
  <c r="I43" i="11"/>
  <c r="I46" i="11"/>
  <c r="I47" i="11"/>
  <c r="I56" i="11"/>
  <c r="I45" i="11"/>
  <c r="I44" i="11"/>
  <c r="I17" i="11"/>
  <c r="I19" i="11"/>
  <c r="I6" i="11"/>
  <c r="I53" i="11"/>
  <c r="I11" i="11"/>
  <c r="I32" i="11"/>
  <c r="I18" i="11"/>
  <c r="I10" i="11"/>
  <c r="I34" i="11"/>
  <c r="I29" i="11"/>
  <c r="I57" i="11"/>
  <c r="I48" i="11"/>
  <c r="I38" i="11"/>
  <c r="I36" i="11"/>
  <c r="I22" i="11"/>
  <c r="I51" i="8"/>
  <c r="I52" i="8" l="1"/>
  <c r="I43" i="8" s="1"/>
  <c r="H29" i="15"/>
  <c r="H30" i="15" s="1"/>
  <c r="I34" i="8" l="1"/>
  <c r="I37" i="8"/>
  <c r="I20" i="8"/>
  <c r="I41" i="8"/>
  <c r="I29" i="8"/>
  <c r="I19" i="8"/>
  <c r="I10" i="8"/>
  <c r="I36" i="8"/>
  <c r="I21" i="8"/>
  <c r="I48" i="8"/>
  <c r="I30" i="8"/>
  <c r="I28" i="8"/>
  <c r="I23" i="8"/>
  <c r="I35" i="8"/>
  <c r="I47" i="8"/>
  <c r="I17" i="8"/>
  <c r="I42" i="8"/>
  <c r="I9" i="8"/>
  <c r="I5" i="8"/>
  <c r="I31" i="8"/>
  <c r="I13" i="8"/>
  <c r="I16" i="8"/>
  <c r="I27" i="8"/>
  <c r="I7" i="8"/>
  <c r="I12" i="8"/>
  <c r="I49" i="8"/>
  <c r="I4" i="8"/>
  <c r="I14" i="8"/>
  <c r="I25" i="8"/>
  <c r="I50" i="8"/>
  <c r="I33" i="8"/>
  <c r="I40" i="8"/>
  <c r="I26" i="8"/>
  <c r="I18" i="8"/>
  <c r="I22" i="8"/>
  <c r="I38" i="8"/>
  <c r="I32" i="8"/>
  <c r="I39" i="8"/>
  <c r="I11" i="8"/>
  <c r="I15" i="8"/>
  <c r="I45" i="8"/>
  <c r="I8" i="8"/>
  <c r="I24" i="8"/>
  <c r="I6" i="8"/>
  <c r="I44" i="8"/>
  <c r="I46" i="8"/>
  <c r="H31" i="15"/>
  <c r="H32" i="15" l="1"/>
  <c r="H33" i="15" l="1"/>
  <c r="H34" i="15" l="1"/>
  <c r="H35" i="15" l="1"/>
  <c r="H36" i="15" l="1"/>
  <c r="H37" i="15" l="1"/>
  <c r="H38" i="15" l="1"/>
  <c r="H39" i="15" l="1"/>
  <c r="H41" i="15"/>
  <c r="H43" i="15" l="1"/>
  <c r="H42" i="15"/>
  <c r="H44" i="15"/>
  <c r="H45" i="15" l="1"/>
  <c r="H46" i="15" l="1"/>
  <c r="H47" i="15" l="1"/>
  <c r="H48" i="15" l="1"/>
  <c r="H49" i="15" l="1"/>
  <c r="H50" i="15" l="1"/>
  <c r="I133" i="16" l="1"/>
  <c r="I134" i="16" s="1"/>
  <c r="H51" i="15"/>
  <c r="H53" i="15"/>
  <c r="H54" i="15" s="1"/>
  <c r="I52" i="16" l="1"/>
  <c r="I131" i="16"/>
  <c r="I132" i="16"/>
  <c r="I77" i="16"/>
  <c r="I78" i="16"/>
  <c r="I18" i="16"/>
  <c r="I107" i="16"/>
  <c r="I4" i="16"/>
  <c r="I94" i="16"/>
  <c r="I65" i="16"/>
  <c r="I120" i="16"/>
  <c r="I32" i="16"/>
  <c r="I86" i="16"/>
  <c r="I9" i="16"/>
  <c r="I96" i="16"/>
  <c r="I11" i="16"/>
  <c r="I36" i="16"/>
  <c r="I33" i="16"/>
  <c r="I73" i="16"/>
  <c r="I8" i="16"/>
  <c r="I70" i="16"/>
  <c r="I68" i="16"/>
  <c r="I112" i="16"/>
  <c r="I108" i="16"/>
  <c r="I63" i="16"/>
  <c r="I55" i="16"/>
  <c r="I47" i="16"/>
  <c r="I74" i="16"/>
  <c r="I76" i="16"/>
  <c r="I127" i="16"/>
  <c r="I29" i="16"/>
  <c r="I75" i="16"/>
  <c r="I34" i="16"/>
  <c r="I72" i="16"/>
  <c r="I60" i="16"/>
  <c r="I83" i="16"/>
  <c r="I87" i="16"/>
  <c r="I59" i="16"/>
  <c r="I12" i="16"/>
  <c r="I101" i="16"/>
  <c r="I114" i="16"/>
  <c r="I115" i="16"/>
  <c r="I39" i="16"/>
  <c r="I103" i="16"/>
  <c r="I88" i="16"/>
  <c r="I40" i="16"/>
  <c r="I80" i="16"/>
  <c r="I27" i="16"/>
  <c r="I44" i="16"/>
  <c r="I10" i="16"/>
  <c r="I92" i="16"/>
  <c r="I61" i="16"/>
  <c r="I97" i="16"/>
  <c r="I6" i="16"/>
  <c r="I28" i="16"/>
  <c r="I42" i="16"/>
  <c r="I57" i="16"/>
  <c r="I109" i="16"/>
  <c r="I23" i="16"/>
  <c r="I125" i="16"/>
  <c r="I113" i="16"/>
  <c r="I17" i="16"/>
  <c r="I123" i="16"/>
  <c r="I66" i="16"/>
  <c r="I19" i="16"/>
  <c r="I25" i="16"/>
  <c r="I15" i="16"/>
  <c r="I102" i="16"/>
  <c r="I56" i="16"/>
  <c r="I105" i="16"/>
  <c r="I26" i="16"/>
  <c r="I116" i="16"/>
  <c r="I69" i="16"/>
  <c r="I100" i="16"/>
  <c r="I64" i="16"/>
  <c r="I84" i="16"/>
  <c r="I62" i="16"/>
  <c r="I54" i="16"/>
  <c r="I16" i="16"/>
  <c r="I43" i="16"/>
  <c r="I117" i="16"/>
  <c r="I7" i="16"/>
  <c r="I53" i="16"/>
  <c r="I37" i="16"/>
  <c r="I79" i="16"/>
  <c r="I106" i="16"/>
  <c r="I90" i="16"/>
  <c r="I30" i="16"/>
  <c r="I110" i="16"/>
  <c r="I21" i="16"/>
  <c r="I91" i="16"/>
  <c r="I81" i="16"/>
  <c r="I93" i="16"/>
  <c r="I58" i="16"/>
  <c r="I95" i="16"/>
  <c r="I129" i="16"/>
  <c r="I122" i="16"/>
  <c r="I20" i="16"/>
  <c r="I24" i="16"/>
  <c r="I111" i="16"/>
  <c r="I67" i="16"/>
  <c r="I128" i="16"/>
  <c r="I35" i="16"/>
  <c r="I99" i="16"/>
  <c r="I124" i="16"/>
  <c r="I48" i="16"/>
  <c r="I126" i="16"/>
  <c r="I118" i="16"/>
  <c r="I89" i="16"/>
  <c r="I82" i="16"/>
  <c r="I31" i="16"/>
  <c r="I41" i="16"/>
  <c r="I71" i="16"/>
  <c r="I5" i="16"/>
  <c r="I85" i="16"/>
  <c r="I14" i="16"/>
  <c r="I98" i="16"/>
  <c r="I119" i="16"/>
  <c r="I104" i="16"/>
  <c r="I49" i="16"/>
  <c r="I13" i="16"/>
  <c r="I22" i="16"/>
  <c r="I130" i="16"/>
  <c r="I38" i="16"/>
  <c r="I121" i="16"/>
  <c r="I45" i="16"/>
  <c r="I46" i="16"/>
  <c r="I50" i="16"/>
  <c r="I51" i="16"/>
  <c r="H55" i="15"/>
  <c r="H56" i="15" l="1"/>
  <c r="H57" i="15" l="1"/>
  <c r="H58" i="15" l="1"/>
  <c r="H59" i="15" l="1"/>
  <c r="H60" i="15" l="1"/>
  <c r="H61" i="15" l="1"/>
  <c r="H62" i="15" l="1"/>
  <c r="H63" i="15" l="1"/>
  <c r="H64" i="15" l="1"/>
  <c r="H66" i="15"/>
  <c r="H67" i="15" l="1"/>
  <c r="H68" i="15" l="1"/>
  <c r="H69" i="15" l="1"/>
  <c r="H70" i="15" l="1"/>
  <c r="H71" i="15" l="1"/>
  <c r="H72" i="15" l="1"/>
  <c r="H73" i="15" l="1"/>
  <c r="H74" i="15" l="1"/>
  <c r="H75" i="15" l="1"/>
  <c r="H77" i="15"/>
  <c r="H78" i="15" l="1"/>
  <c r="H79" i="15" l="1"/>
  <c r="H80" i="15" l="1"/>
  <c r="H81" i="15" l="1"/>
  <c r="H82" i="15" l="1"/>
  <c r="H83" i="15" l="1"/>
  <c r="H84" i="15" l="1"/>
  <c r="H85" i="15" l="1"/>
  <c r="H86" i="15" l="1"/>
  <c r="H87" i="15" l="1"/>
  <c r="H88" i="15" l="1"/>
  <c r="H90" i="15"/>
  <c r="H91" i="15" s="1"/>
  <c r="H92" i="15" l="1"/>
  <c r="H93" i="15" l="1"/>
  <c r="H94" i="15" l="1"/>
  <c r="H95" i="15" l="1"/>
  <c r="H96" i="15" l="1"/>
  <c r="H97" i="15" l="1"/>
  <c r="H98" i="15" l="1"/>
  <c r="H99" i="15" l="1"/>
  <c r="H100" i="15" l="1"/>
  <c r="I100" i="15" s="1"/>
  <c r="I101" i="15" s="1"/>
  <c r="I42" i="15" s="1"/>
  <c r="I83" i="15" l="1"/>
  <c r="I76" i="15"/>
  <c r="I43" i="15"/>
  <c r="I38" i="15"/>
  <c r="I27" i="15"/>
  <c r="I12" i="15"/>
  <c r="I54" i="15"/>
  <c r="I26" i="15"/>
  <c r="I11" i="15"/>
  <c r="I31" i="15"/>
  <c r="I90" i="15"/>
  <c r="I82" i="15"/>
  <c r="I10" i="15"/>
  <c r="I71" i="15"/>
  <c r="I23" i="15"/>
  <c r="I60" i="15"/>
  <c r="I59" i="15"/>
  <c r="I66" i="15"/>
  <c r="I32" i="15"/>
  <c r="I81" i="15"/>
  <c r="I58" i="15"/>
  <c r="I65" i="15"/>
  <c r="I24" i="15"/>
  <c r="I22" i="15"/>
  <c r="I18" i="15"/>
  <c r="I74" i="15"/>
  <c r="I20" i="15"/>
  <c r="I64" i="15"/>
  <c r="I56" i="15"/>
  <c r="I40" i="15"/>
  <c r="I21" i="15"/>
  <c r="I73" i="15"/>
  <c r="I6" i="15"/>
  <c r="I48" i="15"/>
  <c r="I69" i="15"/>
  <c r="I88" i="15"/>
  <c r="I80" i="15"/>
  <c r="I61" i="15"/>
  <c r="I53" i="15"/>
  <c r="I30" i="15"/>
  <c r="I4" i="15"/>
  <c r="I34" i="15"/>
  <c r="I50" i="15"/>
  <c r="I67" i="15"/>
  <c r="I36" i="15"/>
  <c r="I44" i="15"/>
  <c r="I89" i="15"/>
  <c r="I77" i="15"/>
  <c r="I33" i="15"/>
  <c r="I39" i="15"/>
  <c r="I87" i="15"/>
  <c r="I79" i="15"/>
  <c r="I5" i="15"/>
  <c r="I70" i="15"/>
  <c r="I41" i="15"/>
  <c r="I46" i="15"/>
  <c r="I25" i="15"/>
  <c r="I37" i="15"/>
  <c r="I75" i="15"/>
  <c r="I52" i="15"/>
  <c r="I15" i="15"/>
  <c r="I85" i="15"/>
  <c r="I49" i="15"/>
  <c r="I45" i="15"/>
  <c r="I28" i="15"/>
  <c r="I8" i="15"/>
  <c r="I86" i="15"/>
  <c r="I78" i="15"/>
  <c r="I7" i="15"/>
  <c r="I19" i="15"/>
  <c r="I72" i="15"/>
  <c r="I62" i="15"/>
  <c r="I13" i="15"/>
  <c r="I17" i="15"/>
  <c r="I14" i="15"/>
  <c r="I51" i="15"/>
  <c r="I29" i="15"/>
  <c r="I55" i="15"/>
  <c r="I63" i="15"/>
  <c r="I57" i="15"/>
  <c r="I68" i="15"/>
  <c r="I84" i="15"/>
  <c r="I9" i="15"/>
  <c r="I47" i="15"/>
  <c r="I35" i="15"/>
  <c r="I16" i="15"/>
  <c r="I91" i="15"/>
  <c r="I92" i="15"/>
  <c r="I93" i="15"/>
  <c r="I94" i="15"/>
  <c r="I95" i="15"/>
  <c r="I96" i="15"/>
  <c r="I97" i="15"/>
  <c r="I98" i="15"/>
  <c r="I99" i="15"/>
</calcChain>
</file>

<file path=xl/sharedStrings.xml><?xml version="1.0" encoding="utf-8"?>
<sst xmlns="http://schemas.openxmlformats.org/spreadsheetml/2006/main" count="680" uniqueCount="329">
  <si>
    <t>Kostnadsfördelning USM P18 steg 2</t>
  </si>
  <si>
    <t>Grupp</t>
  </si>
  <si>
    <t>Arrangörs-</t>
  </si>
  <si>
    <t>Lagets reskostnad</t>
  </si>
  <si>
    <t>Domarnas reskostnad</t>
  </si>
  <si>
    <t>Betala/</t>
  </si>
  <si>
    <t>Lag</t>
  </si>
  <si>
    <t>Förenings-ID</t>
  </si>
  <si>
    <t>steg 2</t>
  </si>
  <si>
    <t>bidrag</t>
  </si>
  <si>
    <t>Avstånd tor</t>
  </si>
  <si>
    <t>Kostnad</t>
  </si>
  <si>
    <t>Total</t>
  </si>
  <si>
    <t>Per lag</t>
  </si>
  <si>
    <t>Tillgodo</t>
  </si>
  <si>
    <t>Kommentarer</t>
  </si>
  <si>
    <t>HK Järnvägen</t>
  </si>
  <si>
    <t>IK Baltichov</t>
  </si>
  <si>
    <t>Mölndals HF</t>
  </si>
  <si>
    <t>Bodens BK HF</t>
  </si>
  <si>
    <t>AIK</t>
  </si>
  <si>
    <t>39622</t>
  </si>
  <si>
    <t>HK eRPing</t>
  </si>
  <si>
    <t>11542</t>
  </si>
  <si>
    <t>Årsta AIK HF</t>
  </si>
  <si>
    <t>Härnösands HK</t>
  </si>
  <si>
    <t>Rimbo HK Roslagen</t>
  </si>
  <si>
    <t>Spånga HK</t>
  </si>
  <si>
    <t>Täby HBK</t>
  </si>
  <si>
    <t>HK Ankaret</t>
  </si>
  <si>
    <t>H43 Lund HF</t>
  </si>
  <si>
    <t>51071</t>
  </si>
  <si>
    <t>HF Karlskrona</t>
  </si>
  <si>
    <t>IFK Malmö HF</t>
  </si>
  <si>
    <t>IFK Ystad HK</t>
  </si>
  <si>
    <t>Lugi HF U</t>
  </si>
  <si>
    <t>Backa HK</t>
  </si>
  <si>
    <t>KFUM Trollhättan</t>
  </si>
  <si>
    <t>11507</t>
  </si>
  <si>
    <t>Växjö HF</t>
  </si>
  <si>
    <t>BK Heid</t>
  </si>
  <si>
    <t>Kärra HF</t>
  </si>
  <si>
    <t>Stenungsunds HK</t>
  </si>
  <si>
    <t>Skåre HK</t>
  </si>
  <si>
    <t>29100</t>
  </si>
  <si>
    <t>GF Kroppskultur</t>
  </si>
  <si>
    <t>39265</t>
  </si>
  <si>
    <t>Lysekils HK</t>
  </si>
  <si>
    <t>Skuru IK</t>
  </si>
  <si>
    <t>Hammarby IF HF</t>
  </si>
  <si>
    <t>34930</t>
  </si>
  <si>
    <t>IF Hallby HK</t>
  </si>
  <si>
    <t>Sollentuna HK</t>
  </si>
  <si>
    <t>HK Country</t>
  </si>
  <si>
    <t>IFK Bankeryd</t>
  </si>
  <si>
    <t>IFK Nyköping</t>
  </si>
  <si>
    <t>Genomsnittskostnad:</t>
  </si>
  <si>
    <t>Kostnadsfördelning USM F18 steg 2</t>
  </si>
  <si>
    <t>Gökstens BK</t>
  </si>
  <si>
    <t>Uppsala HK</t>
  </si>
  <si>
    <t>Ludvika HF</t>
  </si>
  <si>
    <t>Borlänge HK</t>
  </si>
  <si>
    <t>GT-Söder</t>
  </si>
  <si>
    <t>Gustavsbergs IF HK</t>
  </si>
  <si>
    <t>Haninge HK</t>
  </si>
  <si>
    <t>Örebro SK HK Dam</t>
  </si>
  <si>
    <t>Halmstad HF</t>
  </si>
  <si>
    <t>11298</t>
  </si>
  <si>
    <t>HK Kristianstad</t>
  </si>
  <si>
    <t>Stavsten HK U</t>
  </si>
  <si>
    <t>KFUM Kalmar HK</t>
  </si>
  <si>
    <t>Kungälvs HK</t>
  </si>
  <si>
    <t>11270</t>
  </si>
  <si>
    <t>HK Lidköping</t>
  </si>
  <si>
    <t>11256</t>
  </si>
  <si>
    <t>Vintrosa IS</t>
  </si>
  <si>
    <t>Skara HF</t>
  </si>
  <si>
    <t>29318</t>
  </si>
  <si>
    <t>Redbergslids IK</t>
  </si>
  <si>
    <t>Kungsängens SK</t>
  </si>
  <si>
    <t>2658</t>
  </si>
  <si>
    <t>11559</t>
  </si>
  <si>
    <t>Norrköpings KvIK</t>
  </si>
  <si>
    <t>11553</t>
  </si>
  <si>
    <t>Tyresö Handboll</t>
  </si>
  <si>
    <t>45454</t>
  </si>
  <si>
    <t>Kostnadsfördelning USM F16 steg 2</t>
  </si>
  <si>
    <t xml:space="preserve">Gökstens BK </t>
  </si>
  <si>
    <t>11467</t>
  </si>
  <si>
    <t>Alfta GIF Handboll</t>
  </si>
  <si>
    <t>Djurgårdens IF HF</t>
  </si>
  <si>
    <t>NKIK Norrköping</t>
  </si>
  <si>
    <t xml:space="preserve">Ludvika HF </t>
  </si>
  <si>
    <t>11243</t>
  </si>
  <si>
    <t>GT Söder HK</t>
  </si>
  <si>
    <t>IFK Hammarö</t>
  </si>
  <si>
    <t>Strands IF</t>
  </si>
  <si>
    <t>3860</t>
  </si>
  <si>
    <t>Nordmalings HF</t>
  </si>
  <si>
    <t>HK Silwing-Troja</t>
  </si>
  <si>
    <t>IFK Tumba HK 2</t>
  </si>
  <si>
    <t>Eslövs IK</t>
  </si>
  <si>
    <t>1526</t>
  </si>
  <si>
    <t>HK Varberg</t>
  </si>
  <si>
    <t>IFK Kristianstad 2</t>
  </si>
  <si>
    <t>2269</t>
  </si>
  <si>
    <t xml:space="preserve">IFK Malmö HF </t>
  </si>
  <si>
    <t>23792</t>
  </si>
  <si>
    <t>IK Lågan</t>
  </si>
  <si>
    <t>11509</t>
  </si>
  <si>
    <t xml:space="preserve">IFK Kristianstad </t>
  </si>
  <si>
    <t>Stavsten HK Ungdom</t>
  </si>
  <si>
    <t>45754</t>
  </si>
  <si>
    <t>11408</t>
  </si>
  <si>
    <t>Mörrums GOIS HK</t>
  </si>
  <si>
    <t xml:space="preserve">RP IF Linköping </t>
  </si>
  <si>
    <t>11555</t>
  </si>
  <si>
    <t>Åhus Handboll 2</t>
  </si>
  <si>
    <t>IK Sund</t>
  </si>
  <si>
    <t>29197</t>
  </si>
  <si>
    <t>HK Brukspôjkera</t>
  </si>
  <si>
    <t>Arbrå HK</t>
  </si>
  <si>
    <t>1992</t>
  </si>
  <si>
    <t>IK Baltichov Blå</t>
  </si>
  <si>
    <t>Eksjö BK</t>
  </si>
  <si>
    <t xml:space="preserve">H43 Lund HF </t>
  </si>
  <si>
    <t>11230</t>
  </si>
  <si>
    <t>Hässleholms HF</t>
  </si>
  <si>
    <t>Redbergslids IK Blå</t>
  </si>
  <si>
    <t>3344</t>
  </si>
  <si>
    <t xml:space="preserve">Stenungsunds HK </t>
  </si>
  <si>
    <t>20835</t>
  </si>
  <si>
    <t>Eskilstuna Guif IF 1</t>
  </si>
  <si>
    <t>1772</t>
  </si>
  <si>
    <t xml:space="preserve">GF Kroppskultur </t>
  </si>
  <si>
    <t>Kvibergs HK</t>
  </si>
  <si>
    <t>39753</t>
  </si>
  <si>
    <t>Bålsta IF</t>
  </si>
  <si>
    <t>Eskilstuna Guif IF 2</t>
  </si>
  <si>
    <t>IF Hellton</t>
  </si>
  <si>
    <t>11439</t>
  </si>
  <si>
    <t>40516</t>
  </si>
  <si>
    <t>IF Hallby HK Vit</t>
  </si>
  <si>
    <t>37257</t>
  </si>
  <si>
    <t>IK Bolton</t>
  </si>
  <si>
    <t>11411</t>
  </si>
  <si>
    <t>Edsbyns IF HF</t>
  </si>
  <si>
    <t xml:space="preserve">Skåre HK </t>
  </si>
  <si>
    <t>Kostnadsfördelning USM P16 steg 2</t>
  </si>
  <si>
    <t>Sundsvalls HK</t>
  </si>
  <si>
    <t xml:space="preserve">Borlänge HK </t>
  </si>
  <si>
    <t>11240</t>
  </si>
  <si>
    <t>IFK Tumba HK</t>
  </si>
  <si>
    <t>Sannadals SK</t>
  </si>
  <si>
    <t>Marks HK</t>
  </si>
  <si>
    <t xml:space="preserve">Åhus Handboll </t>
  </si>
  <si>
    <t>31719</t>
  </si>
  <si>
    <t>Stavstens HK U</t>
  </si>
  <si>
    <t>11497</t>
  </si>
  <si>
    <t>HK Aranäs blå</t>
  </si>
  <si>
    <t>11297</t>
  </si>
  <si>
    <t>HP Skövde 90</t>
  </si>
  <si>
    <t>Skara HK</t>
  </si>
  <si>
    <t>11521</t>
  </si>
  <si>
    <t>IFK Nora</t>
  </si>
  <si>
    <t>Örebros SK U</t>
  </si>
  <si>
    <t>RP IF Linköping</t>
  </si>
  <si>
    <t>Strömstad HK</t>
  </si>
  <si>
    <t>11306</t>
  </si>
  <si>
    <t>HK Ceres Norrtälje</t>
  </si>
  <si>
    <t>Lidingö SK</t>
  </si>
  <si>
    <t>Stenungsunds HK Vit</t>
  </si>
  <si>
    <t>HK Cliff</t>
  </si>
  <si>
    <t>3650</t>
  </si>
  <si>
    <t>Stenungsunds HK Röd</t>
  </si>
  <si>
    <t>11479</t>
  </si>
  <si>
    <t>Huddinge HK</t>
  </si>
  <si>
    <t>IFK Skövde HK 2</t>
  </si>
  <si>
    <t>27211</t>
  </si>
  <si>
    <t>Vassunda IF</t>
  </si>
  <si>
    <t>Kiruna HK</t>
  </si>
  <si>
    <t>19893</t>
  </si>
  <si>
    <t>Kostnadsfördelning USM P14 steg 2</t>
  </si>
  <si>
    <t>Eskilstuna Guif IF</t>
  </si>
  <si>
    <t>Byttorps IF</t>
  </si>
  <si>
    <t>RP IF Linköping Röd</t>
  </si>
  <si>
    <t>Täby HBK 2</t>
  </si>
  <si>
    <t>11455</t>
  </si>
  <si>
    <t>LIF Lindesberg</t>
  </si>
  <si>
    <t>2796</t>
  </si>
  <si>
    <t>Alingsås HK</t>
  </si>
  <si>
    <t>11493</t>
  </si>
  <si>
    <t>HK Aranäs Blå</t>
  </si>
  <si>
    <t>Hultfreds HF</t>
  </si>
  <si>
    <t>IFK Skövde HK Blå</t>
  </si>
  <si>
    <t>NAIS IF</t>
  </si>
  <si>
    <t>RP IF Linköping Vit</t>
  </si>
  <si>
    <t>Tyresö Handboll Röd</t>
  </si>
  <si>
    <t>Örebro SK U 1</t>
  </si>
  <si>
    <t>Sundsvall HK 1</t>
  </si>
  <si>
    <t>11560</t>
  </si>
  <si>
    <t>Enköping HF</t>
  </si>
  <si>
    <t>Falu HK</t>
  </si>
  <si>
    <t xml:space="preserve">Huddinge HK </t>
  </si>
  <si>
    <t>11423</t>
  </si>
  <si>
    <t>Härnösands HK 1</t>
  </si>
  <si>
    <t>2292</t>
  </si>
  <si>
    <t>Skånela IF</t>
  </si>
  <si>
    <t>3660</t>
  </si>
  <si>
    <t>Täby HBK 1</t>
  </si>
  <si>
    <t>VästeråsIrsta HF 1</t>
  </si>
  <si>
    <t>11532</t>
  </si>
  <si>
    <t>Höörs HK H65</t>
  </si>
  <si>
    <t>HK Aranäs Vit</t>
  </si>
  <si>
    <t>HK Ankaret Vit</t>
  </si>
  <si>
    <t xml:space="preserve">HK Varberg </t>
  </si>
  <si>
    <t>IFK Malmö HF Gul</t>
  </si>
  <si>
    <t>IFK Skövde HK Vit</t>
  </si>
  <si>
    <t>KFUM Ulricehamn</t>
  </si>
  <si>
    <t>Kungälvs HK 1</t>
  </si>
  <si>
    <t>Ljunghusens HK 1</t>
  </si>
  <si>
    <t>Lugi HF 2</t>
  </si>
  <si>
    <t>29244</t>
  </si>
  <si>
    <t>Ystads IF HF 1</t>
  </si>
  <si>
    <t>31064</t>
  </si>
  <si>
    <t>Ale Handboll</t>
  </si>
  <si>
    <t>Eslövs HF</t>
  </si>
  <si>
    <t>11338</t>
  </si>
  <si>
    <t>IF Kristianstad</t>
  </si>
  <si>
    <t>11345</t>
  </si>
  <si>
    <t>IK Sävehof Gul</t>
  </si>
  <si>
    <t>11290</t>
  </si>
  <si>
    <t>Ljunghusens HK 2</t>
  </si>
  <si>
    <t>Mantorps IF HF</t>
  </si>
  <si>
    <t>OV Helsingborg HK</t>
  </si>
  <si>
    <t>11368</t>
  </si>
  <si>
    <t>Torslanda HK</t>
  </si>
  <si>
    <t>32650</t>
  </si>
  <si>
    <t>Vadstena HF</t>
  </si>
  <si>
    <t>Vinslövs HK</t>
  </si>
  <si>
    <t xml:space="preserve">Önnereds HK </t>
  </si>
  <si>
    <t>21667</t>
  </si>
  <si>
    <t>HK Ankaret Röd</t>
  </si>
  <si>
    <t>11327</t>
  </si>
  <si>
    <t>IFK Malmö HF Blå</t>
  </si>
  <si>
    <t>Kungälvs HK 2</t>
  </si>
  <si>
    <t>Lödde Vikings HK</t>
  </si>
  <si>
    <t>28344</t>
  </si>
  <si>
    <t>Ystads IF HF 2</t>
  </si>
  <si>
    <t>Tyresö Handboll Gul</t>
  </si>
  <si>
    <t>Falköpings AIK HK</t>
  </si>
  <si>
    <t>Gimonäs Umeå IF</t>
  </si>
  <si>
    <t xml:space="preserve">Halmstad HF </t>
  </si>
  <si>
    <t>HK Country Svart</t>
  </si>
  <si>
    <t>11363</t>
  </si>
  <si>
    <t>IK Sävehof Svart</t>
  </si>
  <si>
    <t>Lugi HF 1</t>
  </si>
  <si>
    <t>4337</t>
  </si>
  <si>
    <t xml:space="preserve">Hammarby IF HF </t>
  </si>
  <si>
    <t>HK Country Röd</t>
  </si>
  <si>
    <t>Härnösands HK 2</t>
  </si>
  <si>
    <t>26679</t>
  </si>
  <si>
    <t>Sundsvall HK 2</t>
  </si>
  <si>
    <t>Täby HBK 3</t>
  </si>
  <si>
    <t>11482</t>
  </si>
  <si>
    <t>VästeråsIrsta HF 2</t>
  </si>
  <si>
    <t>Örebro SK U 2</t>
  </si>
  <si>
    <t>Kostnadsfördelning USM F14 steg 2</t>
  </si>
  <si>
    <t xml:space="preserve">IFK Kristinehamn </t>
  </si>
  <si>
    <t xml:space="preserve">Gustavsbergs IF HK </t>
  </si>
  <si>
    <t>IFK Mariefred</t>
  </si>
  <si>
    <t xml:space="preserve">IFK Tumba HK </t>
  </si>
  <si>
    <t>28899</t>
  </si>
  <si>
    <t>Nordmalings IF</t>
  </si>
  <si>
    <t>Ramviks IF</t>
  </si>
  <si>
    <t>Sikeå SK</t>
  </si>
  <si>
    <t>Skogås HK</t>
  </si>
  <si>
    <t>Sundsvall HK</t>
  </si>
  <si>
    <t>Vallentuna HK</t>
  </si>
  <si>
    <t xml:space="preserve">BK Heid </t>
  </si>
  <si>
    <t>Höörs HK H 65</t>
  </si>
  <si>
    <t>11342</t>
  </si>
  <si>
    <t>37129</t>
  </si>
  <si>
    <t>Mönsterås HK</t>
  </si>
  <si>
    <t xml:space="preserve">Redbergslids IK </t>
  </si>
  <si>
    <t>Skövde HF 2</t>
  </si>
  <si>
    <t>11522</t>
  </si>
  <si>
    <t xml:space="preserve">Tingsryds HK </t>
  </si>
  <si>
    <t>Västerviks HF</t>
  </si>
  <si>
    <t>Åhus Handboll</t>
  </si>
  <si>
    <t>Önnereds HK 1</t>
  </si>
  <si>
    <t>HK Aranäs vit</t>
  </si>
  <si>
    <t>IK Sund 2</t>
  </si>
  <si>
    <t>11393</t>
  </si>
  <si>
    <t>Kristianstad HK</t>
  </si>
  <si>
    <t>HK Malmö</t>
  </si>
  <si>
    <t>24859</t>
  </si>
  <si>
    <t>IK Sund 1</t>
  </si>
  <si>
    <t>Kävlinge HK</t>
  </si>
  <si>
    <t>Skövde HF 1</t>
  </si>
  <si>
    <t>Ystads IF HF</t>
  </si>
  <si>
    <t>Önnereds HK 2</t>
  </si>
  <si>
    <t>GF Kroppskultur 2</t>
  </si>
  <si>
    <t>40068</t>
  </si>
  <si>
    <t xml:space="preserve">Kungälvs HK </t>
  </si>
  <si>
    <t>NÅS IF/IFK Mockfjärd</t>
  </si>
  <si>
    <t>Torsby IK</t>
  </si>
  <si>
    <t>HF Orust</t>
  </si>
  <si>
    <t>HK Brätte</t>
  </si>
  <si>
    <t>IF Hellton Karlstad</t>
  </si>
  <si>
    <t>Åkersberga HK</t>
  </si>
  <si>
    <t>Torslanda HK 1</t>
  </si>
  <si>
    <t>11382</t>
  </si>
  <si>
    <t>GF Kroppskultur 1</t>
  </si>
  <si>
    <t>Habo HK</t>
  </si>
  <si>
    <t>26059</t>
  </si>
  <si>
    <t xml:space="preserve">OV Helsingborg HK </t>
  </si>
  <si>
    <t>Torslanda HK 2</t>
  </si>
  <si>
    <t>Vårgårda IK</t>
  </si>
  <si>
    <t>44209</t>
  </si>
  <si>
    <t>Enköpings HF</t>
  </si>
  <si>
    <t>11477</t>
  </si>
  <si>
    <t xml:space="preserve">Kiruna HK </t>
  </si>
  <si>
    <t>Skåre HK 2</t>
  </si>
  <si>
    <t>11489</t>
  </si>
  <si>
    <t>Katrineholms AIK</t>
  </si>
  <si>
    <t>Skåre HK 1</t>
  </si>
  <si>
    <t>4420</t>
  </si>
  <si>
    <t>Strömnäs GIF 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</si>
</sst>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17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 (Brödtext)"/>
    </font>
    <font>
      <b/>
      <sz val="11"/>
      <color theme="1"/>
      <name val="Calibri (Brödtext)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/>
  </cellStyleXfs>
  <cellXfs count="54">
    <xf numFmtId="0" fontId="0" fillId="0" borderId="0" xfId="0"/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164" fontId="3" fillId="3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164" fontId="3" fillId="3" borderId="0" xfId="0" applyNumberFormat="1" applyFont="1" applyFill="1" applyAlignment="1">
      <alignment horizontal="right" vertical="center"/>
    </xf>
    <xf numFmtId="0" fontId="0" fillId="0" borderId="1" xfId="0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14" fontId="0" fillId="0" borderId="0" xfId="0" applyNumberFormat="1" applyAlignment="1">
      <alignment horizontal="right" vertical="top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left" vertical="center"/>
    </xf>
    <xf numFmtId="164" fontId="2" fillId="4" borderId="1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wrapText="1"/>
    </xf>
    <xf numFmtId="164" fontId="14" fillId="0" borderId="1" xfId="0" applyNumberFormat="1" applyFont="1" applyBorder="1" applyAlignment="1">
      <alignment horizontal="left" vertical="center"/>
    </xf>
    <xf numFmtId="164" fontId="15" fillId="4" borderId="1" xfId="0" applyNumberFormat="1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left" wrapText="1"/>
    </xf>
    <xf numFmtId="0" fontId="14" fillId="0" borderId="0" xfId="0" applyFont="1" applyAlignment="1">
      <alignment horizontal="left" vertical="center"/>
    </xf>
    <xf numFmtId="0" fontId="16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left" vertical="center"/>
    </xf>
    <xf numFmtId="164" fontId="12" fillId="4" borderId="1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12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/>
    <xf numFmtId="0" fontId="9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2" xfId="1" xr:uid="{7283E81D-1126-4B3A-865B-FA92F47B5885}"/>
  </cellStyles>
  <dxfs count="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467F3-1F11-DA40-8793-CBC57A54A1D5}">
  <dimension ref="A1:P38"/>
  <sheetViews>
    <sheetView zoomScale="83" zoomScaleNormal="80" workbookViewId="0">
      <selection activeCell="K4" sqref="K4"/>
    </sheetView>
  </sheetViews>
  <sheetFormatPr defaultColWidth="8.81640625" defaultRowHeight="15" customHeight="1"/>
  <cols>
    <col min="1" max="1" width="28.453125" style="2" customWidth="1"/>
    <col min="2" max="2" width="14.81640625" style="2" bestFit="1" customWidth="1"/>
    <col min="3" max="3" width="9" style="2" bestFit="1" customWidth="1"/>
    <col min="4" max="4" width="10" style="3" bestFit="1" customWidth="1"/>
    <col min="5" max="5" width="11.1796875" style="2" customWidth="1"/>
    <col min="6" max="6" width="10.81640625" style="3" bestFit="1" customWidth="1"/>
    <col min="7" max="7" width="11.26953125" style="3" customWidth="1"/>
    <col min="8" max="8" width="13" style="3" customWidth="1"/>
    <col min="9" max="9" width="10.81640625" style="3" bestFit="1" customWidth="1"/>
    <col min="10" max="10" width="35.1796875" style="2" bestFit="1" customWidth="1"/>
    <col min="11" max="11" width="10.1796875" style="2" bestFit="1" customWidth="1"/>
    <col min="12" max="13" width="8.81640625" style="2"/>
    <col min="14" max="14" width="9" style="2" bestFit="1" customWidth="1"/>
    <col min="15" max="16" width="9.453125" style="2" bestFit="1" customWidth="1"/>
    <col min="17" max="17" width="10.7265625" style="2" bestFit="1" customWidth="1"/>
    <col min="18" max="16384" width="8.81640625" style="2"/>
  </cols>
  <sheetData>
    <row r="1" spans="1:16" ht="31">
      <c r="A1" s="7" t="s">
        <v>0</v>
      </c>
      <c r="J1" s="11"/>
    </row>
    <row r="2" spans="1:16" ht="15" customHeight="1">
      <c r="A2" s="1"/>
      <c r="B2" s="1"/>
      <c r="C2" s="1" t="s">
        <v>1</v>
      </c>
      <c r="D2" s="4" t="s">
        <v>2</v>
      </c>
      <c r="E2" s="1" t="s">
        <v>3</v>
      </c>
      <c r="F2" s="4"/>
      <c r="G2" s="4" t="s">
        <v>4</v>
      </c>
      <c r="H2" s="4"/>
      <c r="I2" s="4" t="s">
        <v>5</v>
      </c>
      <c r="J2" s="1"/>
    </row>
    <row r="3" spans="1:16" ht="15" customHeight="1">
      <c r="A3" s="1" t="s">
        <v>6</v>
      </c>
      <c r="B3" s="1" t="s">
        <v>7</v>
      </c>
      <c r="C3" s="1" t="s">
        <v>8</v>
      </c>
      <c r="D3" s="4" t="s">
        <v>9</v>
      </c>
      <c r="E3" s="1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1" t="s">
        <v>15</v>
      </c>
      <c r="O3" s="3"/>
      <c r="P3" s="3"/>
    </row>
    <row r="4" spans="1:16" ht="15" customHeight="1">
      <c r="A4" s="26" t="s">
        <v>16</v>
      </c>
      <c r="B4" s="25">
        <v>26320</v>
      </c>
      <c r="C4" s="23">
        <v>1</v>
      </c>
      <c r="D4" s="22">
        <v>3000</v>
      </c>
      <c r="E4" s="23"/>
      <c r="F4" s="22">
        <f>(E4*75)+D4</f>
        <v>3000</v>
      </c>
      <c r="G4" s="22">
        <v>1203</v>
      </c>
      <c r="H4" s="22">
        <f>G4/3</f>
        <v>401</v>
      </c>
      <c r="I4" s="22">
        <f t="shared" ref="I4:I36" si="0">F4+H4-$I$38</f>
        <v>-2349.909090909091</v>
      </c>
      <c r="J4" s="23"/>
      <c r="O4" s="3"/>
      <c r="P4" s="3"/>
    </row>
    <row r="5" spans="1:16" ht="15" customHeight="1">
      <c r="A5" s="19" t="s">
        <v>17</v>
      </c>
      <c r="B5" s="14">
        <v>11256</v>
      </c>
      <c r="C5" s="9">
        <v>1</v>
      </c>
      <c r="D5" s="21"/>
      <c r="E5" s="9">
        <v>60</v>
      </c>
      <c r="F5" s="21">
        <f>(E5*75)+D5</f>
        <v>4500</v>
      </c>
      <c r="G5" s="21"/>
      <c r="H5" s="21">
        <f>H4</f>
        <v>401</v>
      </c>
      <c r="I5" s="21">
        <f t="shared" si="0"/>
        <v>-849.90909090909099</v>
      </c>
      <c r="J5" s="9"/>
      <c r="O5" s="3"/>
      <c r="P5" s="3"/>
    </row>
    <row r="6" spans="1:16" ht="15" customHeight="1">
      <c r="A6" s="20" t="s">
        <v>18</v>
      </c>
      <c r="B6" s="9">
        <v>11276</v>
      </c>
      <c r="C6" s="9">
        <v>1</v>
      </c>
      <c r="D6" s="21"/>
      <c r="E6" s="9">
        <v>66</v>
      </c>
      <c r="F6" s="21">
        <f>(E6*75)+D6</f>
        <v>4950</v>
      </c>
      <c r="G6" s="21"/>
      <c r="H6" s="21">
        <f>H5</f>
        <v>401</v>
      </c>
      <c r="I6" s="21">
        <f t="shared" si="0"/>
        <v>-399.90909090909099</v>
      </c>
      <c r="J6" s="9"/>
      <c r="O6" s="3"/>
      <c r="P6" s="3"/>
    </row>
    <row r="7" spans="1:16" ht="15" customHeight="1">
      <c r="A7" s="26" t="s">
        <v>19</v>
      </c>
      <c r="B7" s="25">
        <v>40516</v>
      </c>
      <c r="C7" s="35">
        <v>2</v>
      </c>
      <c r="D7" s="36">
        <v>6000</v>
      </c>
      <c r="E7" s="35"/>
      <c r="F7" s="22">
        <f>(E7*150)+D7</f>
        <v>6000</v>
      </c>
      <c r="G7" s="36">
        <v>1720</v>
      </c>
      <c r="H7" s="22">
        <f>G7/4</f>
        <v>430</v>
      </c>
      <c r="I7" s="22">
        <f t="shared" si="0"/>
        <v>679.09090909090901</v>
      </c>
      <c r="J7" s="39"/>
      <c r="O7" s="3"/>
      <c r="P7" s="3"/>
    </row>
    <row r="8" spans="1:16" ht="15" customHeight="1">
      <c r="A8" s="27" t="s">
        <v>20</v>
      </c>
      <c r="B8" s="28" t="s">
        <v>21</v>
      </c>
      <c r="C8" s="27">
        <v>2</v>
      </c>
      <c r="D8" s="29"/>
      <c r="E8" s="27">
        <v>184</v>
      </c>
      <c r="F8" s="29">
        <f>(E8*150)+D8</f>
        <v>27600</v>
      </c>
      <c r="G8" s="29"/>
      <c r="H8" s="21">
        <f>H7</f>
        <v>430</v>
      </c>
      <c r="I8" s="29">
        <f t="shared" si="0"/>
        <v>22279.090909090908</v>
      </c>
      <c r="J8" s="27"/>
      <c r="O8" s="3"/>
      <c r="P8" s="3"/>
    </row>
    <row r="9" spans="1:16" ht="15" customHeight="1">
      <c r="A9" s="19" t="s">
        <v>22</v>
      </c>
      <c r="B9" s="14" t="s">
        <v>23</v>
      </c>
      <c r="C9" s="9">
        <v>2</v>
      </c>
      <c r="D9" s="21"/>
      <c r="E9" s="9">
        <v>225</v>
      </c>
      <c r="F9" s="21">
        <f>(E9*75)+D9</f>
        <v>16875</v>
      </c>
      <c r="G9" s="21"/>
      <c r="H9" s="21">
        <f>H8</f>
        <v>430</v>
      </c>
      <c r="I9" s="21">
        <f t="shared" si="0"/>
        <v>11554.090909090908</v>
      </c>
      <c r="J9" s="9"/>
      <c r="O9" s="3"/>
      <c r="P9" s="3"/>
    </row>
    <row r="10" spans="1:16" ht="15" customHeight="1">
      <c r="A10" s="19" t="s">
        <v>24</v>
      </c>
      <c r="B10" s="14">
        <v>44209</v>
      </c>
      <c r="C10" s="9">
        <v>2</v>
      </c>
      <c r="D10" s="21"/>
      <c r="E10" s="9">
        <v>194</v>
      </c>
      <c r="F10" s="21">
        <f>(E10*150)+D10</f>
        <v>29100</v>
      </c>
      <c r="G10" s="21"/>
      <c r="H10" s="21">
        <f>H9</f>
        <v>430</v>
      </c>
      <c r="I10" s="21">
        <f t="shared" si="0"/>
        <v>23779.090909090908</v>
      </c>
      <c r="J10" s="9"/>
      <c r="O10" s="3"/>
      <c r="P10" s="3"/>
    </row>
    <row r="11" spans="1:16" ht="15" customHeight="1">
      <c r="A11" s="26" t="s">
        <v>25</v>
      </c>
      <c r="B11" s="25">
        <v>11559</v>
      </c>
      <c r="C11" s="23">
        <v>3</v>
      </c>
      <c r="D11" s="22">
        <v>6000</v>
      </c>
      <c r="E11" s="23"/>
      <c r="F11" s="22">
        <f t="shared" ref="F11:F36" si="1">(E11*75)+D11</f>
        <v>6000</v>
      </c>
      <c r="G11" s="22">
        <v>6793</v>
      </c>
      <c r="H11" s="22">
        <f>G11/4</f>
        <v>1698.25</v>
      </c>
      <c r="I11" s="22">
        <f t="shared" si="0"/>
        <v>1947.340909090909</v>
      </c>
      <c r="J11" s="23"/>
      <c r="O11" s="3"/>
      <c r="P11" s="3"/>
    </row>
    <row r="12" spans="1:16" ht="15" customHeight="1">
      <c r="A12" s="19" t="s">
        <v>26</v>
      </c>
      <c r="B12" s="14">
        <v>11479</v>
      </c>
      <c r="C12" s="9">
        <v>3</v>
      </c>
      <c r="D12" s="21"/>
      <c r="E12" s="9">
        <v>81</v>
      </c>
      <c r="F12" s="21">
        <f t="shared" si="1"/>
        <v>6075</v>
      </c>
      <c r="G12" s="21"/>
      <c r="H12" s="21">
        <f>H11</f>
        <v>1698.25</v>
      </c>
      <c r="I12" s="21">
        <f t="shared" si="0"/>
        <v>2022.340909090909</v>
      </c>
      <c r="J12" s="9"/>
      <c r="O12" s="3"/>
      <c r="P12" s="3"/>
    </row>
    <row r="13" spans="1:16" ht="15" customHeight="1">
      <c r="A13" s="19" t="s">
        <v>27</v>
      </c>
      <c r="B13" s="14">
        <v>26679</v>
      </c>
      <c r="C13" s="9">
        <v>3</v>
      </c>
      <c r="D13" s="21"/>
      <c r="E13" s="9">
        <v>84</v>
      </c>
      <c r="F13" s="21">
        <f t="shared" si="1"/>
        <v>6300</v>
      </c>
      <c r="G13" s="21"/>
      <c r="H13" s="21">
        <f>H12</f>
        <v>1698.25</v>
      </c>
      <c r="I13" s="21">
        <f t="shared" si="0"/>
        <v>2247.340909090909</v>
      </c>
      <c r="J13" s="9"/>
      <c r="O13" s="3"/>
      <c r="P13" s="3"/>
    </row>
    <row r="14" spans="1:16" ht="15" customHeight="1">
      <c r="A14" s="9" t="s">
        <v>28</v>
      </c>
      <c r="B14" s="9">
        <v>11455</v>
      </c>
      <c r="C14" s="9">
        <v>3</v>
      </c>
      <c r="D14" s="21"/>
      <c r="E14" s="9">
        <v>85</v>
      </c>
      <c r="F14" s="21">
        <f t="shared" si="1"/>
        <v>6375</v>
      </c>
      <c r="G14" s="21"/>
      <c r="H14" s="21">
        <f>H13</f>
        <v>1698.25</v>
      </c>
      <c r="I14" s="21">
        <f t="shared" si="0"/>
        <v>2322.340909090909</v>
      </c>
      <c r="J14" s="9"/>
      <c r="O14" s="3"/>
      <c r="P14" s="3"/>
    </row>
    <row r="15" spans="1:16" ht="15" customHeight="1">
      <c r="A15" s="23" t="s">
        <v>29</v>
      </c>
      <c r="B15" s="23">
        <v>11327</v>
      </c>
      <c r="C15" s="23">
        <v>4</v>
      </c>
      <c r="D15" s="22">
        <v>3000</v>
      </c>
      <c r="E15" s="23"/>
      <c r="F15" s="22">
        <f t="shared" si="1"/>
        <v>3000</v>
      </c>
      <c r="G15" s="22">
        <v>1098</v>
      </c>
      <c r="H15" s="22">
        <f>G15/3</f>
        <v>366</v>
      </c>
      <c r="I15" s="22">
        <f t="shared" si="0"/>
        <v>-2384.909090909091</v>
      </c>
      <c r="J15" s="23"/>
      <c r="O15" s="3"/>
      <c r="P15" s="3"/>
    </row>
    <row r="16" spans="1:16" ht="15" customHeight="1">
      <c r="A16" s="19" t="s">
        <v>30</v>
      </c>
      <c r="B16" s="14" t="s">
        <v>31</v>
      </c>
      <c r="C16" s="9">
        <v>4</v>
      </c>
      <c r="D16" s="21"/>
      <c r="E16" s="9">
        <v>2</v>
      </c>
      <c r="F16" s="21">
        <f t="shared" si="1"/>
        <v>150</v>
      </c>
      <c r="G16" s="21"/>
      <c r="H16" s="21">
        <f>H15</f>
        <v>366</v>
      </c>
      <c r="I16" s="21">
        <f t="shared" si="0"/>
        <v>-5234.909090909091</v>
      </c>
      <c r="J16" s="9"/>
      <c r="O16" s="3"/>
      <c r="P16" s="3"/>
    </row>
    <row r="17" spans="1:16" ht="15" customHeight="1">
      <c r="A17" s="19" t="s">
        <v>32</v>
      </c>
      <c r="B17" s="14">
        <v>2167</v>
      </c>
      <c r="C17" s="9">
        <v>4</v>
      </c>
      <c r="D17" s="21"/>
      <c r="E17" s="9">
        <v>40</v>
      </c>
      <c r="F17" s="21">
        <f t="shared" si="1"/>
        <v>3000</v>
      </c>
      <c r="G17" s="21"/>
      <c r="H17" s="21">
        <f>H16</f>
        <v>366</v>
      </c>
      <c r="I17" s="21">
        <f t="shared" si="0"/>
        <v>-2384.909090909091</v>
      </c>
      <c r="J17" s="9"/>
      <c r="O17" s="3"/>
      <c r="P17" s="3"/>
    </row>
    <row r="18" spans="1:16" ht="15" customHeight="1">
      <c r="A18" s="26" t="s">
        <v>33</v>
      </c>
      <c r="B18" s="25">
        <v>23792</v>
      </c>
      <c r="C18" s="23">
        <v>5</v>
      </c>
      <c r="D18" s="22">
        <v>3000</v>
      </c>
      <c r="E18" s="23"/>
      <c r="F18" s="22">
        <f t="shared" si="1"/>
        <v>3000</v>
      </c>
      <c r="G18" s="22">
        <v>719</v>
      </c>
      <c r="H18" s="22">
        <f>G18/3</f>
        <v>239.66666666666666</v>
      </c>
      <c r="I18" s="22">
        <f t="shared" si="0"/>
        <v>-2511.2424242424245</v>
      </c>
      <c r="J18" s="23"/>
      <c r="O18" s="3"/>
      <c r="P18" s="3"/>
    </row>
    <row r="19" spans="1:16" ht="15" customHeight="1">
      <c r="A19" s="19" t="s">
        <v>34</v>
      </c>
      <c r="B19" s="9">
        <v>32717</v>
      </c>
      <c r="C19" s="9">
        <v>5</v>
      </c>
      <c r="D19" s="21"/>
      <c r="E19" s="9">
        <v>12</v>
      </c>
      <c r="F19" s="21">
        <f t="shared" si="1"/>
        <v>900</v>
      </c>
      <c r="G19" s="21"/>
      <c r="H19" s="21">
        <f>H18</f>
        <v>239.66666666666666</v>
      </c>
      <c r="I19" s="21">
        <f t="shared" si="0"/>
        <v>-4611.242424242424</v>
      </c>
      <c r="J19" s="9"/>
      <c r="O19" s="3"/>
      <c r="P19" s="3"/>
    </row>
    <row r="20" spans="1:16" ht="15" customHeight="1">
      <c r="A20" s="19" t="s">
        <v>35</v>
      </c>
      <c r="B20" s="14">
        <v>11340</v>
      </c>
      <c r="C20" s="9">
        <v>5</v>
      </c>
      <c r="D20" s="21"/>
      <c r="E20" s="9">
        <v>4</v>
      </c>
      <c r="F20" s="21">
        <f t="shared" si="1"/>
        <v>300</v>
      </c>
      <c r="G20" s="21"/>
      <c r="H20" s="21">
        <f>H19</f>
        <v>239.66666666666666</v>
      </c>
      <c r="I20" s="21">
        <f t="shared" si="0"/>
        <v>-5211.242424242424</v>
      </c>
      <c r="J20" s="13"/>
      <c r="O20" s="3"/>
      <c r="P20" s="3"/>
    </row>
    <row r="21" spans="1:16" ht="15" customHeight="1">
      <c r="A21" s="26" t="s">
        <v>36</v>
      </c>
      <c r="B21" s="25">
        <v>36046</v>
      </c>
      <c r="C21" s="23">
        <v>6</v>
      </c>
      <c r="D21" s="22">
        <v>3000</v>
      </c>
      <c r="E21" s="23"/>
      <c r="F21" s="22">
        <f t="shared" si="1"/>
        <v>3000</v>
      </c>
      <c r="G21" s="22">
        <v>1446</v>
      </c>
      <c r="H21" s="22">
        <f>G21/3</f>
        <v>482</v>
      </c>
      <c r="I21" s="22">
        <f t="shared" si="0"/>
        <v>-2268.909090909091</v>
      </c>
      <c r="J21" s="23"/>
      <c r="O21" s="3"/>
      <c r="P21" s="3"/>
    </row>
    <row r="22" spans="1:16" ht="15" customHeight="1">
      <c r="A22" s="19" t="s">
        <v>37</v>
      </c>
      <c r="B22" s="14" t="s">
        <v>38</v>
      </c>
      <c r="C22" s="9">
        <v>6</v>
      </c>
      <c r="D22" s="21"/>
      <c r="E22" s="9">
        <v>14</v>
      </c>
      <c r="F22" s="21">
        <f t="shared" si="1"/>
        <v>1050</v>
      </c>
      <c r="G22" s="21"/>
      <c r="H22" s="21">
        <f>H21</f>
        <v>482</v>
      </c>
      <c r="I22" s="21">
        <f t="shared" si="0"/>
        <v>-4218.909090909091</v>
      </c>
      <c r="J22" s="9"/>
      <c r="O22" s="3"/>
      <c r="P22" s="3"/>
    </row>
    <row r="23" spans="1:16" ht="15" customHeight="1">
      <c r="A23" s="19" t="s">
        <v>39</v>
      </c>
      <c r="B23" s="14">
        <v>11408</v>
      </c>
      <c r="C23" s="9">
        <v>6</v>
      </c>
      <c r="D23" s="21"/>
      <c r="E23" s="9">
        <v>47</v>
      </c>
      <c r="F23" s="21">
        <f t="shared" si="1"/>
        <v>3525</v>
      </c>
      <c r="G23" s="21"/>
      <c r="H23" s="21">
        <f>H22</f>
        <v>482</v>
      </c>
      <c r="I23" s="21">
        <f t="shared" si="0"/>
        <v>-1743.909090909091</v>
      </c>
      <c r="J23" s="9"/>
      <c r="O23" s="3"/>
      <c r="P23" s="3"/>
    </row>
    <row r="24" spans="1:16" ht="15" customHeight="1">
      <c r="A24" s="41" t="s">
        <v>40</v>
      </c>
      <c r="B24" s="32">
        <v>1992</v>
      </c>
      <c r="C24" s="31">
        <v>7</v>
      </c>
      <c r="D24" s="30">
        <v>3000</v>
      </c>
      <c r="E24" s="31"/>
      <c r="F24" s="22">
        <f t="shared" si="1"/>
        <v>3000</v>
      </c>
      <c r="G24" s="30">
        <v>740</v>
      </c>
      <c r="H24" s="22">
        <f>G24/3</f>
        <v>246.66666666666666</v>
      </c>
      <c r="I24" s="22">
        <f t="shared" si="0"/>
        <v>-2504.2424242424245</v>
      </c>
      <c r="J24" s="31"/>
      <c r="O24" s="3"/>
      <c r="P24" s="3"/>
    </row>
    <row r="25" spans="1:16" ht="15" customHeight="1">
      <c r="A25" s="19" t="s">
        <v>41</v>
      </c>
      <c r="B25" s="14">
        <v>29197</v>
      </c>
      <c r="C25" s="9">
        <v>7</v>
      </c>
      <c r="D25" s="21"/>
      <c r="E25" s="9">
        <v>5</v>
      </c>
      <c r="F25" s="21">
        <f t="shared" si="1"/>
        <v>375</v>
      </c>
      <c r="G25" s="21"/>
      <c r="H25" s="21">
        <f>H24</f>
        <v>246.66666666666666</v>
      </c>
      <c r="I25" s="21">
        <f t="shared" si="0"/>
        <v>-5129.242424242424</v>
      </c>
      <c r="J25" s="9"/>
      <c r="O25" s="3"/>
      <c r="P25" s="3"/>
    </row>
    <row r="26" spans="1:16" ht="15" customHeight="1">
      <c r="A26" s="9" t="s">
        <v>42</v>
      </c>
      <c r="B26" s="14">
        <v>20835</v>
      </c>
      <c r="C26" s="9">
        <v>7</v>
      </c>
      <c r="D26" s="21"/>
      <c r="E26" s="9">
        <v>12</v>
      </c>
      <c r="F26" s="21">
        <f t="shared" si="1"/>
        <v>900</v>
      </c>
      <c r="G26" s="21"/>
      <c r="H26" s="21">
        <f>H25</f>
        <v>246.66666666666666</v>
      </c>
      <c r="I26" s="21">
        <f t="shared" si="0"/>
        <v>-4604.242424242424</v>
      </c>
      <c r="J26" s="9"/>
      <c r="O26" s="3"/>
      <c r="P26" s="3"/>
    </row>
    <row r="27" spans="1:16" ht="15" customHeight="1">
      <c r="A27" s="26" t="s">
        <v>43</v>
      </c>
      <c r="B27" s="25" t="s">
        <v>44</v>
      </c>
      <c r="C27" s="23">
        <v>8</v>
      </c>
      <c r="D27" s="22">
        <v>3000</v>
      </c>
      <c r="E27" s="23"/>
      <c r="F27" s="22">
        <f t="shared" si="1"/>
        <v>3000</v>
      </c>
      <c r="G27" s="22">
        <v>688</v>
      </c>
      <c r="H27" s="22">
        <f>G27/3</f>
        <v>229.33333333333334</v>
      </c>
      <c r="I27" s="22">
        <f t="shared" si="0"/>
        <v>-2521.5757575757575</v>
      </c>
      <c r="J27" s="23"/>
      <c r="O27" s="3"/>
      <c r="P27" s="3"/>
    </row>
    <row r="28" spans="1:16" ht="15" customHeight="1">
      <c r="A28" s="40" t="s">
        <v>45</v>
      </c>
      <c r="B28" s="28" t="s">
        <v>46</v>
      </c>
      <c r="C28" s="27">
        <v>8</v>
      </c>
      <c r="D28" s="29"/>
      <c r="E28" s="27">
        <v>36</v>
      </c>
      <c r="F28" s="29">
        <f t="shared" si="1"/>
        <v>2700</v>
      </c>
      <c r="G28" s="29"/>
      <c r="H28" s="21">
        <f>H27</f>
        <v>229.33333333333334</v>
      </c>
      <c r="I28" s="29">
        <f t="shared" si="0"/>
        <v>-2821.5757575757575</v>
      </c>
      <c r="J28" s="27"/>
      <c r="O28" s="3"/>
      <c r="P28" s="3"/>
    </row>
    <row r="29" spans="1:16" ht="15" customHeight="1">
      <c r="A29" s="20" t="s">
        <v>47</v>
      </c>
      <c r="B29" s="9">
        <v>11230</v>
      </c>
      <c r="C29" s="9">
        <v>8</v>
      </c>
      <c r="D29" s="21"/>
      <c r="E29" s="9">
        <v>46</v>
      </c>
      <c r="F29" s="21">
        <f t="shared" si="1"/>
        <v>3450</v>
      </c>
      <c r="G29" s="21"/>
      <c r="H29" s="21">
        <f>H28</f>
        <v>229.33333333333334</v>
      </c>
      <c r="I29" s="21">
        <f t="shared" si="0"/>
        <v>-2071.5757575757575</v>
      </c>
      <c r="J29" s="9"/>
      <c r="O29" s="3"/>
      <c r="P29" s="3"/>
    </row>
    <row r="30" spans="1:16" ht="15" customHeight="1">
      <c r="A30" s="26" t="s">
        <v>48</v>
      </c>
      <c r="B30" s="25">
        <v>3650</v>
      </c>
      <c r="C30" s="23">
        <v>9</v>
      </c>
      <c r="D30" s="22">
        <v>3000</v>
      </c>
      <c r="E30" s="23"/>
      <c r="F30" s="22">
        <f t="shared" si="1"/>
        <v>3000</v>
      </c>
      <c r="G30" s="22">
        <v>395</v>
      </c>
      <c r="H30" s="22">
        <f>G30/3</f>
        <v>131.66666666666666</v>
      </c>
      <c r="I30" s="22">
        <f t="shared" si="0"/>
        <v>-2619.2424242424245</v>
      </c>
      <c r="J30" s="23"/>
      <c r="O30" s="3"/>
      <c r="P30" s="3"/>
    </row>
    <row r="31" spans="1:16" ht="15" customHeight="1">
      <c r="A31" s="19" t="s">
        <v>49</v>
      </c>
      <c r="B31" s="14" t="s">
        <v>50</v>
      </c>
      <c r="C31" s="9">
        <v>9</v>
      </c>
      <c r="D31" s="21"/>
      <c r="E31" s="9">
        <v>2</v>
      </c>
      <c r="F31" s="21">
        <f t="shared" si="1"/>
        <v>150</v>
      </c>
      <c r="G31" s="21"/>
      <c r="H31" s="21">
        <f>H30</f>
        <v>131.66666666666666</v>
      </c>
      <c r="I31" s="21">
        <f t="shared" si="0"/>
        <v>-5469.242424242424</v>
      </c>
      <c r="J31" s="9"/>
      <c r="O31" s="3"/>
      <c r="P31" s="3"/>
    </row>
    <row r="32" spans="1:16" ht="15" customHeight="1">
      <c r="A32" s="19" t="s">
        <v>51</v>
      </c>
      <c r="B32" s="14">
        <v>37257</v>
      </c>
      <c r="C32" s="9">
        <v>9</v>
      </c>
      <c r="D32" s="21"/>
      <c r="E32" s="9">
        <v>66</v>
      </c>
      <c r="F32" s="21">
        <f t="shared" si="1"/>
        <v>4950</v>
      </c>
      <c r="G32" s="21"/>
      <c r="H32" s="21">
        <f>H31</f>
        <v>131.66666666666666</v>
      </c>
      <c r="I32" s="21">
        <f t="shared" si="0"/>
        <v>-669.24242424242402</v>
      </c>
      <c r="J32" s="9"/>
      <c r="O32" s="3"/>
      <c r="P32" s="3"/>
    </row>
    <row r="33" spans="1:16" ht="15" customHeight="1">
      <c r="A33" s="26" t="s">
        <v>52</v>
      </c>
      <c r="B33" s="25">
        <v>11439</v>
      </c>
      <c r="C33" s="23">
        <v>10</v>
      </c>
      <c r="D33" s="22">
        <v>6000</v>
      </c>
      <c r="E33" s="23"/>
      <c r="F33" s="22">
        <f t="shared" si="1"/>
        <v>6000</v>
      </c>
      <c r="G33" s="22">
        <v>1053</v>
      </c>
      <c r="H33" s="22">
        <f>G33/4</f>
        <v>263.25</v>
      </c>
      <c r="I33" s="22">
        <f t="shared" si="0"/>
        <v>512.34090909090901</v>
      </c>
      <c r="J33" s="23"/>
      <c r="O33" s="3"/>
      <c r="P33" s="3"/>
    </row>
    <row r="34" spans="1:16" ht="15" customHeight="1">
      <c r="A34" s="19" t="s">
        <v>53</v>
      </c>
      <c r="B34" s="14">
        <v>11497</v>
      </c>
      <c r="C34" s="18">
        <v>10</v>
      </c>
      <c r="D34" s="10"/>
      <c r="E34" s="18">
        <v>66</v>
      </c>
      <c r="F34" s="21">
        <f t="shared" si="1"/>
        <v>4950</v>
      </c>
      <c r="G34" s="10"/>
      <c r="H34" s="21">
        <f>H33</f>
        <v>263.25</v>
      </c>
      <c r="I34" s="21">
        <f t="shared" si="0"/>
        <v>-537.65909090909099</v>
      </c>
      <c r="J34" s="13"/>
      <c r="O34" s="3"/>
      <c r="P34" s="3"/>
    </row>
    <row r="35" spans="1:16" ht="15" customHeight="1">
      <c r="A35" s="19" t="s">
        <v>54</v>
      </c>
      <c r="B35" s="14">
        <v>24859</v>
      </c>
      <c r="C35" s="9">
        <v>10</v>
      </c>
      <c r="D35" s="21"/>
      <c r="E35" s="9">
        <v>67</v>
      </c>
      <c r="F35" s="21">
        <f t="shared" si="1"/>
        <v>5025</v>
      </c>
      <c r="G35" s="21"/>
      <c r="H35" s="21">
        <f>H34</f>
        <v>263.25</v>
      </c>
      <c r="I35" s="21">
        <f t="shared" si="0"/>
        <v>-462.65909090909099</v>
      </c>
      <c r="J35" s="9"/>
      <c r="O35" s="3"/>
      <c r="P35" s="3"/>
    </row>
    <row r="36" spans="1:16" ht="15" customHeight="1">
      <c r="A36" s="19" t="s">
        <v>55</v>
      </c>
      <c r="B36" s="14">
        <v>2292</v>
      </c>
      <c r="C36" s="9">
        <v>10</v>
      </c>
      <c r="D36" s="21"/>
      <c r="E36" s="9">
        <v>23</v>
      </c>
      <c r="F36" s="21">
        <f t="shared" si="1"/>
        <v>1725</v>
      </c>
      <c r="G36" s="21"/>
      <c r="H36" s="21">
        <f>H35</f>
        <v>263.25</v>
      </c>
      <c r="I36" s="21">
        <f t="shared" si="0"/>
        <v>-3762.659090909091</v>
      </c>
      <c r="J36" s="9"/>
      <c r="O36" s="3"/>
      <c r="P36" s="3"/>
    </row>
    <row r="37" spans="1:16" ht="15" customHeight="1">
      <c r="A37" s="5"/>
      <c r="B37" s="5"/>
      <c r="C37" s="5"/>
      <c r="D37" s="6"/>
      <c r="E37" s="5"/>
      <c r="F37" s="6">
        <f>SUM(F4:F36)</f>
        <v>173925</v>
      </c>
      <c r="G37" s="6"/>
      <c r="H37" s="6">
        <f>SUM(H4:H36)</f>
        <v>15854.999999999996</v>
      </c>
      <c r="I37" s="6">
        <f>F37+H37</f>
        <v>189780</v>
      </c>
      <c r="J37" s="6"/>
      <c r="K37" s="3"/>
    </row>
    <row r="38" spans="1:16" ht="15" customHeight="1">
      <c r="A38" s="5"/>
      <c r="B38" s="5"/>
      <c r="C38" s="5"/>
      <c r="D38" s="6"/>
      <c r="E38" s="5"/>
      <c r="F38" s="6"/>
      <c r="G38" s="6"/>
      <c r="H38" s="8" t="s">
        <v>56</v>
      </c>
      <c r="I38" s="6">
        <f>I37/(COUNTIF(A4:A36,"*"))</f>
        <v>5750.909090909091</v>
      </c>
      <c r="J38" s="5"/>
    </row>
  </sheetData>
  <autoFilter ref="A3:J38" xr:uid="{6F474B58-787A-4D45-B02F-A5A27401A210}">
    <sortState xmlns:xlrd2="http://schemas.microsoft.com/office/spreadsheetml/2017/richdata2" ref="A4:J38">
      <sortCondition ref="C3:C38"/>
    </sortState>
  </autoFilter>
  <conditionalFormatting sqref="I4:I36">
    <cfRule type="cellIs" dxfId="5" priority="1" operator="lessThan">
      <formula>0</formula>
    </cfRule>
  </conditionalFormatting>
  <pageMargins left="0.7" right="0.7" top="0.75" bottom="0.75" header="0.3" footer="0.3"/>
  <pageSetup paperSize="9" scale="88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zoomScale="80" zoomScaleNormal="80" workbookViewId="0">
      <selection activeCell="L15" sqref="L15"/>
    </sheetView>
  </sheetViews>
  <sheetFormatPr defaultColWidth="8.81640625" defaultRowHeight="15" customHeight="1"/>
  <cols>
    <col min="1" max="1" width="25.26953125" style="2" customWidth="1"/>
    <col min="2" max="2" width="14.81640625" style="2" bestFit="1" customWidth="1"/>
    <col min="3" max="3" width="9" style="2" bestFit="1" customWidth="1"/>
    <col min="4" max="4" width="10" style="3" bestFit="1" customWidth="1"/>
    <col min="5" max="5" width="11.453125" style="2" customWidth="1"/>
    <col min="6" max="6" width="10.81640625" style="3" bestFit="1" customWidth="1"/>
    <col min="7" max="7" width="11.26953125" style="3" customWidth="1"/>
    <col min="8" max="8" width="13" style="3" customWidth="1"/>
    <col min="9" max="9" width="11.7265625" style="3" bestFit="1" customWidth="1"/>
    <col min="10" max="10" width="35.1796875" style="2" bestFit="1" customWidth="1"/>
    <col min="11" max="11" width="9.453125" style="2" bestFit="1" customWidth="1"/>
    <col min="12" max="12" width="9" style="2" bestFit="1" customWidth="1"/>
    <col min="13" max="13" width="8.81640625" style="2"/>
    <col min="14" max="14" width="9" style="2" bestFit="1" customWidth="1"/>
    <col min="15" max="15" width="8.81640625" style="2"/>
    <col min="16" max="16" width="9" style="2" bestFit="1" customWidth="1"/>
    <col min="17" max="17" width="10.81640625" style="2" bestFit="1" customWidth="1"/>
    <col min="18" max="16384" width="8.81640625" style="2"/>
  </cols>
  <sheetData>
    <row r="1" spans="1:10" ht="31">
      <c r="A1" s="7" t="s">
        <v>57</v>
      </c>
      <c r="J1" s="11"/>
    </row>
    <row r="2" spans="1:10" ht="15" customHeight="1">
      <c r="A2" s="1"/>
      <c r="B2" s="1"/>
      <c r="C2" s="1" t="s">
        <v>1</v>
      </c>
      <c r="D2" s="4" t="s">
        <v>2</v>
      </c>
      <c r="E2" s="1" t="s">
        <v>3</v>
      </c>
      <c r="F2" s="4"/>
      <c r="G2" s="4" t="s">
        <v>4</v>
      </c>
      <c r="H2" s="4"/>
      <c r="I2" s="4" t="s">
        <v>5</v>
      </c>
      <c r="J2" s="1"/>
    </row>
    <row r="3" spans="1:10" ht="15" customHeight="1">
      <c r="A3" s="1" t="s">
        <v>6</v>
      </c>
      <c r="B3" s="1" t="s">
        <v>7</v>
      </c>
      <c r="C3" s="1" t="s">
        <v>8</v>
      </c>
      <c r="D3" s="4" t="s">
        <v>9</v>
      </c>
      <c r="E3" s="1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1" t="s">
        <v>15</v>
      </c>
    </row>
    <row r="4" spans="1:10" ht="15" customHeight="1">
      <c r="A4" s="24" t="s">
        <v>58</v>
      </c>
      <c r="B4" s="23">
        <v>11467</v>
      </c>
      <c r="C4" s="23">
        <v>1</v>
      </c>
      <c r="D4" s="22">
        <v>6000</v>
      </c>
      <c r="E4" s="23"/>
      <c r="F4" s="22">
        <f t="shared" ref="F4:F11" si="0">(E4*75)+D4</f>
        <v>6000</v>
      </c>
      <c r="G4" s="22">
        <v>2502</v>
      </c>
      <c r="H4" s="22">
        <f>G4/4</f>
        <v>625.5</v>
      </c>
      <c r="I4" s="22">
        <f t="shared" ref="I4:I37" si="1">F4+H4-$I$39</f>
        <v>604.61764705882342</v>
      </c>
      <c r="J4" s="23"/>
    </row>
    <row r="5" spans="1:10" ht="15" customHeight="1">
      <c r="A5" s="9" t="s">
        <v>20</v>
      </c>
      <c r="B5" s="14" t="s">
        <v>21</v>
      </c>
      <c r="C5" s="9">
        <v>1</v>
      </c>
      <c r="D5" s="21"/>
      <c r="E5" s="9">
        <v>24</v>
      </c>
      <c r="F5" s="21">
        <f t="shared" si="0"/>
        <v>1800</v>
      </c>
      <c r="G5" s="21"/>
      <c r="H5" s="21">
        <f>H4</f>
        <v>625.5</v>
      </c>
      <c r="I5" s="21">
        <f t="shared" si="1"/>
        <v>-3595.3823529411766</v>
      </c>
      <c r="J5" s="9"/>
    </row>
    <row r="6" spans="1:10" ht="15" customHeight="1">
      <c r="A6" s="9" t="s">
        <v>36</v>
      </c>
      <c r="B6" s="9">
        <v>36046</v>
      </c>
      <c r="C6" s="9">
        <v>1</v>
      </c>
      <c r="D6" s="21"/>
      <c r="E6" s="9">
        <v>74</v>
      </c>
      <c r="F6" s="21">
        <f t="shared" si="0"/>
        <v>5550</v>
      </c>
      <c r="G6" s="21"/>
      <c r="H6" s="21">
        <f>H5</f>
        <v>625.5</v>
      </c>
      <c r="I6" s="21">
        <f t="shared" si="1"/>
        <v>154.61764705882342</v>
      </c>
      <c r="J6" s="9"/>
    </row>
    <row r="7" spans="1:10" ht="15" customHeight="1">
      <c r="A7" s="9" t="s">
        <v>59</v>
      </c>
      <c r="B7" s="14">
        <v>11482</v>
      </c>
      <c r="C7" s="9">
        <v>1</v>
      </c>
      <c r="D7" s="21"/>
      <c r="E7" s="9">
        <v>23</v>
      </c>
      <c r="F7" s="21">
        <f t="shared" si="0"/>
        <v>1725</v>
      </c>
      <c r="G7" s="21"/>
      <c r="H7" s="21">
        <f>H6</f>
        <v>625.5</v>
      </c>
      <c r="I7" s="21">
        <f t="shared" si="1"/>
        <v>-3670.3823529411766</v>
      </c>
      <c r="J7" s="9"/>
    </row>
    <row r="8" spans="1:10" ht="15" customHeight="1">
      <c r="A8" s="24" t="s">
        <v>60</v>
      </c>
      <c r="B8" s="25">
        <v>11243</v>
      </c>
      <c r="C8" s="23">
        <v>2</v>
      </c>
      <c r="D8" s="22">
        <v>6000</v>
      </c>
      <c r="E8" s="23"/>
      <c r="F8" s="22">
        <f t="shared" si="0"/>
        <v>6000</v>
      </c>
      <c r="G8" s="22">
        <v>2571</v>
      </c>
      <c r="H8" s="22">
        <f>G8/4</f>
        <v>642.75</v>
      </c>
      <c r="I8" s="22">
        <f t="shared" si="1"/>
        <v>621.86764705882342</v>
      </c>
      <c r="J8" s="23"/>
    </row>
    <row r="9" spans="1:10" ht="15" customHeight="1">
      <c r="A9" s="20" t="s">
        <v>61</v>
      </c>
      <c r="B9" s="9">
        <v>11240</v>
      </c>
      <c r="C9" s="9">
        <v>2</v>
      </c>
      <c r="D9" s="21"/>
      <c r="E9" s="9">
        <v>9</v>
      </c>
      <c r="F9" s="21">
        <f t="shared" si="0"/>
        <v>675</v>
      </c>
      <c r="G9" s="21"/>
      <c r="H9" s="21">
        <f>H8</f>
        <v>642.75</v>
      </c>
      <c r="I9" s="21">
        <f t="shared" si="1"/>
        <v>-4703.1323529411766</v>
      </c>
      <c r="J9" s="9"/>
    </row>
    <row r="10" spans="1:10" ht="15" customHeight="1">
      <c r="A10" s="9" t="s">
        <v>62</v>
      </c>
      <c r="B10" s="9">
        <v>40068</v>
      </c>
      <c r="C10" s="9">
        <v>2</v>
      </c>
      <c r="D10" s="21"/>
      <c r="E10" s="9">
        <v>46</v>
      </c>
      <c r="F10" s="21">
        <f t="shared" si="0"/>
        <v>3450</v>
      </c>
      <c r="G10" s="21"/>
      <c r="H10" s="21">
        <f>H9</f>
        <v>642.75</v>
      </c>
      <c r="I10" s="21">
        <f t="shared" si="1"/>
        <v>-1928.1323529411766</v>
      </c>
      <c r="J10" s="9"/>
    </row>
    <row r="11" spans="1:10" ht="15" customHeight="1">
      <c r="A11" s="9" t="s">
        <v>63</v>
      </c>
      <c r="B11" s="9">
        <v>39753</v>
      </c>
      <c r="C11" s="9">
        <v>2</v>
      </c>
      <c r="D11" s="21"/>
      <c r="E11" s="9">
        <v>49</v>
      </c>
      <c r="F11" s="21">
        <f t="shared" si="0"/>
        <v>3675</v>
      </c>
      <c r="G11" s="21"/>
      <c r="H11" s="21">
        <f>H10</f>
        <v>642.75</v>
      </c>
      <c r="I11" s="21">
        <f t="shared" si="1"/>
        <v>-1703.1323529411766</v>
      </c>
      <c r="J11" s="9"/>
    </row>
    <row r="12" spans="1:10" ht="15" customHeight="1">
      <c r="A12" s="24" t="s">
        <v>19</v>
      </c>
      <c r="B12" s="23">
        <v>40516</v>
      </c>
      <c r="C12" s="23">
        <v>3</v>
      </c>
      <c r="D12" s="22">
        <v>6000</v>
      </c>
      <c r="E12" s="23"/>
      <c r="F12" s="22">
        <f>(E12*150)+D12</f>
        <v>6000</v>
      </c>
      <c r="G12" s="22">
        <v>6258</v>
      </c>
      <c r="H12" s="22">
        <f>G12/4</f>
        <v>1564.5</v>
      </c>
      <c r="I12" s="22">
        <f t="shared" si="1"/>
        <v>1543.6176470588234</v>
      </c>
      <c r="J12" s="23"/>
    </row>
    <row r="13" spans="1:10" ht="15" customHeight="1">
      <c r="A13" s="20" t="s">
        <v>49</v>
      </c>
      <c r="B13" s="9">
        <v>34930</v>
      </c>
      <c r="C13" s="9">
        <v>3</v>
      </c>
      <c r="D13" s="21"/>
      <c r="E13" s="9">
        <v>186</v>
      </c>
      <c r="F13" s="21">
        <f>(E13*150)+D13</f>
        <v>27900</v>
      </c>
      <c r="G13" s="21"/>
      <c r="H13" s="21">
        <f>H12</f>
        <v>1564.5</v>
      </c>
      <c r="I13" s="21">
        <f t="shared" si="1"/>
        <v>23443.617647058825</v>
      </c>
      <c r="J13" s="9"/>
    </row>
    <row r="14" spans="1:10" ht="15" customHeight="1">
      <c r="A14" s="20" t="s">
        <v>64</v>
      </c>
      <c r="B14" s="14">
        <v>20822</v>
      </c>
      <c r="C14" s="9">
        <v>3</v>
      </c>
      <c r="D14" s="21"/>
      <c r="E14" s="9">
        <v>188</v>
      </c>
      <c r="F14" s="21">
        <f>(E14*150)+D14</f>
        <v>28200</v>
      </c>
      <c r="G14" s="21"/>
      <c r="H14" s="21">
        <f>H13</f>
        <v>1564.5</v>
      </c>
      <c r="I14" s="21">
        <f t="shared" si="1"/>
        <v>23743.617647058825</v>
      </c>
      <c r="J14" s="9"/>
    </row>
    <row r="15" spans="1:10" ht="15" customHeight="1">
      <c r="A15" s="9" t="s">
        <v>65</v>
      </c>
      <c r="B15" s="9">
        <v>27415</v>
      </c>
      <c r="C15" s="9">
        <v>3</v>
      </c>
      <c r="D15" s="21"/>
      <c r="E15" s="9">
        <v>198</v>
      </c>
      <c r="F15" s="21">
        <f>(E15*150)+D15</f>
        <v>29700</v>
      </c>
      <c r="G15" s="21"/>
      <c r="H15" s="21">
        <f>H14</f>
        <v>1564.5</v>
      </c>
      <c r="I15" s="21">
        <f t="shared" si="1"/>
        <v>25243.617647058825</v>
      </c>
      <c r="J15" s="9"/>
    </row>
    <row r="16" spans="1:10" ht="15" customHeight="1">
      <c r="A16" s="24" t="s">
        <v>66</v>
      </c>
      <c r="B16" s="25" t="s">
        <v>67</v>
      </c>
      <c r="C16" s="23">
        <v>4</v>
      </c>
      <c r="D16" s="22">
        <v>3000</v>
      </c>
      <c r="E16" s="23"/>
      <c r="F16" s="22">
        <f t="shared" ref="F16:F37" si="2">(E16*75)+D16</f>
        <v>3000</v>
      </c>
      <c r="G16" s="22">
        <v>2049</v>
      </c>
      <c r="H16" s="22">
        <f>G16/3</f>
        <v>683</v>
      </c>
      <c r="I16" s="22">
        <f t="shared" si="1"/>
        <v>-2337.8823529411766</v>
      </c>
      <c r="J16" s="23"/>
    </row>
    <row r="17" spans="1:14" ht="15" customHeight="1">
      <c r="A17" s="20" t="s">
        <v>33</v>
      </c>
      <c r="B17" s="9">
        <v>23792</v>
      </c>
      <c r="C17" s="9">
        <v>4</v>
      </c>
      <c r="D17" s="21"/>
      <c r="E17" s="9">
        <v>27</v>
      </c>
      <c r="F17" s="21">
        <f t="shared" si="2"/>
        <v>2025</v>
      </c>
      <c r="G17" s="21"/>
      <c r="H17" s="21">
        <f>H16</f>
        <v>683</v>
      </c>
      <c r="I17" s="21">
        <f t="shared" si="1"/>
        <v>-3312.8823529411766</v>
      </c>
      <c r="J17" s="9"/>
    </row>
    <row r="18" spans="1:14" ht="15" customHeight="1">
      <c r="A18" s="20" t="s">
        <v>47</v>
      </c>
      <c r="B18" s="14">
        <v>11230</v>
      </c>
      <c r="C18" s="9">
        <v>4</v>
      </c>
      <c r="D18" s="21"/>
      <c r="E18" s="9">
        <v>54</v>
      </c>
      <c r="F18" s="21">
        <f t="shared" si="2"/>
        <v>4050</v>
      </c>
      <c r="G18" s="21"/>
      <c r="H18" s="21">
        <f>H17</f>
        <v>683</v>
      </c>
      <c r="I18" s="21">
        <f t="shared" si="1"/>
        <v>-1287.8823529411766</v>
      </c>
      <c r="J18" s="9"/>
    </row>
    <row r="19" spans="1:14" ht="15" customHeight="1">
      <c r="A19" s="24" t="s">
        <v>68</v>
      </c>
      <c r="B19" s="23">
        <v>50606</v>
      </c>
      <c r="C19" s="23">
        <v>5</v>
      </c>
      <c r="D19" s="22">
        <v>3000</v>
      </c>
      <c r="E19" s="23"/>
      <c r="F19" s="22">
        <f t="shared" si="2"/>
        <v>3000</v>
      </c>
      <c r="G19" s="22">
        <v>1500</v>
      </c>
      <c r="H19" s="22">
        <f>G19/3</f>
        <v>500</v>
      </c>
      <c r="I19" s="22">
        <f t="shared" si="1"/>
        <v>-2520.8823529411766</v>
      </c>
      <c r="J19" s="23"/>
      <c r="K19" s="52"/>
      <c r="L19" s="53"/>
      <c r="M19" s="53"/>
      <c r="N19" s="53"/>
    </row>
    <row r="20" spans="1:14" ht="15" customHeight="1">
      <c r="A20" s="20" t="s">
        <v>29</v>
      </c>
      <c r="B20" s="9">
        <v>11327</v>
      </c>
      <c r="C20" s="9">
        <v>5</v>
      </c>
      <c r="D20" s="21"/>
      <c r="E20" s="9">
        <v>18</v>
      </c>
      <c r="F20" s="21">
        <f t="shared" si="2"/>
        <v>1350</v>
      </c>
      <c r="G20" s="21"/>
      <c r="H20" s="21">
        <f>H19</f>
        <v>500</v>
      </c>
      <c r="I20" s="21">
        <f t="shared" si="1"/>
        <v>-4170.8823529411766</v>
      </c>
      <c r="J20" s="9"/>
    </row>
    <row r="21" spans="1:14" ht="15" customHeight="1">
      <c r="A21" s="42" t="s">
        <v>69</v>
      </c>
      <c r="B21" s="14">
        <v>44594</v>
      </c>
      <c r="C21" s="9">
        <v>5</v>
      </c>
      <c r="D21" s="21"/>
      <c r="E21" s="9">
        <v>24</v>
      </c>
      <c r="F21" s="21">
        <f t="shared" si="2"/>
        <v>1800</v>
      </c>
      <c r="G21" s="21"/>
      <c r="H21" s="21">
        <f>H20</f>
        <v>500</v>
      </c>
      <c r="I21" s="21">
        <f t="shared" si="1"/>
        <v>-3720.8823529411766</v>
      </c>
      <c r="J21" s="9"/>
    </row>
    <row r="22" spans="1:14" ht="15" customHeight="1">
      <c r="A22" s="24" t="s">
        <v>70</v>
      </c>
      <c r="B22" s="25">
        <v>11393</v>
      </c>
      <c r="C22" s="23">
        <v>6</v>
      </c>
      <c r="D22" s="22">
        <v>3000</v>
      </c>
      <c r="E22" s="23"/>
      <c r="F22" s="22">
        <f t="shared" si="2"/>
        <v>3000</v>
      </c>
      <c r="G22" s="22">
        <v>2571</v>
      </c>
      <c r="H22" s="22">
        <f>G22/3</f>
        <v>857</v>
      </c>
      <c r="I22" s="22">
        <f t="shared" si="1"/>
        <v>-2163.8823529411766</v>
      </c>
      <c r="J22" s="23"/>
    </row>
    <row r="23" spans="1:14" ht="15" customHeight="1">
      <c r="A23" s="20" t="s">
        <v>30</v>
      </c>
      <c r="B23" s="14" t="s">
        <v>31</v>
      </c>
      <c r="C23" s="9">
        <v>6</v>
      </c>
      <c r="D23" s="21"/>
      <c r="E23" s="9">
        <v>53</v>
      </c>
      <c r="F23" s="21">
        <f t="shared" si="2"/>
        <v>3975</v>
      </c>
      <c r="G23" s="21"/>
      <c r="H23" s="21">
        <f>H22</f>
        <v>857</v>
      </c>
      <c r="I23" s="21">
        <f t="shared" si="1"/>
        <v>-1188.8823529411766</v>
      </c>
      <c r="J23" s="9"/>
    </row>
    <row r="24" spans="1:14" ht="15" customHeight="1">
      <c r="A24" s="20" t="s">
        <v>35</v>
      </c>
      <c r="B24" s="14">
        <v>11340</v>
      </c>
      <c r="C24" s="9">
        <v>6</v>
      </c>
      <c r="D24" s="21"/>
      <c r="E24" s="9">
        <v>53</v>
      </c>
      <c r="F24" s="21">
        <f t="shared" si="2"/>
        <v>3975</v>
      </c>
      <c r="G24" s="21"/>
      <c r="H24" s="21">
        <f>H23</f>
        <v>857</v>
      </c>
      <c r="I24" s="21">
        <f t="shared" si="1"/>
        <v>-1188.8823529411766</v>
      </c>
      <c r="J24" s="9"/>
    </row>
    <row r="25" spans="1:14" ht="15" customHeight="1">
      <c r="A25" s="24" t="s">
        <v>45</v>
      </c>
      <c r="B25" s="25" t="s">
        <v>46</v>
      </c>
      <c r="C25" s="23">
        <v>7</v>
      </c>
      <c r="D25" s="22">
        <v>3000</v>
      </c>
      <c r="E25" s="23"/>
      <c r="F25" s="22">
        <f t="shared" si="2"/>
        <v>3000</v>
      </c>
      <c r="G25" s="22">
        <v>1190</v>
      </c>
      <c r="H25" s="22">
        <f>G25/3</f>
        <v>396.66666666666669</v>
      </c>
      <c r="I25" s="22">
        <f t="shared" si="1"/>
        <v>-2624.2156862745101</v>
      </c>
      <c r="J25" s="23"/>
    </row>
    <row r="26" spans="1:14" ht="15" customHeight="1">
      <c r="A26" s="20" t="s">
        <v>37</v>
      </c>
      <c r="B26" s="9">
        <v>11507</v>
      </c>
      <c r="C26" s="9">
        <v>7</v>
      </c>
      <c r="D26" s="21"/>
      <c r="E26" s="9">
        <v>6</v>
      </c>
      <c r="F26" s="21">
        <f t="shared" si="2"/>
        <v>450</v>
      </c>
      <c r="G26" s="21"/>
      <c r="H26" s="21">
        <f>H25</f>
        <v>396.66666666666669</v>
      </c>
      <c r="I26" s="21">
        <f t="shared" si="1"/>
        <v>-5174.2156862745096</v>
      </c>
      <c r="J26" s="9"/>
    </row>
    <row r="27" spans="1:14" ht="15" customHeight="1">
      <c r="A27" s="20" t="s">
        <v>71</v>
      </c>
      <c r="B27" s="14" t="s">
        <v>72</v>
      </c>
      <c r="C27" s="9">
        <v>7</v>
      </c>
      <c r="D27" s="21"/>
      <c r="E27" s="9">
        <v>13</v>
      </c>
      <c r="F27" s="21">
        <f t="shared" si="2"/>
        <v>975</v>
      </c>
      <c r="G27" s="21"/>
      <c r="H27" s="21">
        <f>H26</f>
        <v>396.66666666666669</v>
      </c>
      <c r="I27" s="21">
        <f t="shared" si="1"/>
        <v>-4649.2156862745096</v>
      </c>
      <c r="J27" s="9"/>
    </row>
    <row r="28" spans="1:14" ht="15" customHeight="1">
      <c r="A28" s="24" t="s">
        <v>73</v>
      </c>
      <c r="B28" s="23">
        <v>11509</v>
      </c>
      <c r="C28" s="23">
        <v>8</v>
      </c>
      <c r="D28" s="22">
        <v>3000</v>
      </c>
      <c r="E28" s="23"/>
      <c r="F28" s="22">
        <f t="shared" si="2"/>
        <v>3000</v>
      </c>
      <c r="G28" s="22">
        <v>1353</v>
      </c>
      <c r="H28" s="22">
        <f>G28/3</f>
        <v>451</v>
      </c>
      <c r="I28" s="22">
        <f t="shared" si="1"/>
        <v>-2569.8823529411766</v>
      </c>
      <c r="J28" s="23"/>
    </row>
    <row r="29" spans="1:14" ht="15" customHeight="1">
      <c r="A29" s="20" t="s">
        <v>17</v>
      </c>
      <c r="B29" s="14" t="s">
        <v>74</v>
      </c>
      <c r="C29" s="9">
        <v>8</v>
      </c>
      <c r="D29" s="21"/>
      <c r="E29" s="9">
        <v>21</v>
      </c>
      <c r="F29" s="21">
        <f t="shared" si="2"/>
        <v>1575</v>
      </c>
      <c r="G29" s="21"/>
      <c r="H29" s="21">
        <f>H28</f>
        <v>451</v>
      </c>
      <c r="I29" s="21">
        <f t="shared" si="1"/>
        <v>-3994.8823529411766</v>
      </c>
      <c r="J29" s="9"/>
    </row>
    <row r="30" spans="1:14" ht="15" customHeight="1">
      <c r="A30" s="20" t="s">
        <v>75</v>
      </c>
      <c r="B30" s="9">
        <v>4420</v>
      </c>
      <c r="C30" s="9">
        <v>8</v>
      </c>
      <c r="D30" s="21"/>
      <c r="E30" s="9">
        <v>31</v>
      </c>
      <c r="F30" s="21">
        <f t="shared" si="2"/>
        <v>2325</v>
      </c>
      <c r="G30" s="21"/>
      <c r="H30" s="21">
        <f>H29</f>
        <v>451</v>
      </c>
      <c r="I30" s="21">
        <f t="shared" si="1"/>
        <v>-3244.8823529411766</v>
      </c>
      <c r="J30" s="9"/>
    </row>
    <row r="31" spans="1:14" ht="15" customHeight="1">
      <c r="A31" s="24" t="s">
        <v>76</v>
      </c>
      <c r="B31" s="25" t="s">
        <v>77</v>
      </c>
      <c r="C31" s="23">
        <v>9</v>
      </c>
      <c r="D31" s="22">
        <v>3000</v>
      </c>
      <c r="E31" s="23"/>
      <c r="F31" s="22">
        <f t="shared" si="2"/>
        <v>3000</v>
      </c>
      <c r="G31" s="22">
        <v>1851</v>
      </c>
      <c r="H31" s="22">
        <f>G31/3</f>
        <v>617</v>
      </c>
      <c r="I31" s="22">
        <f t="shared" si="1"/>
        <v>-2403.8823529411766</v>
      </c>
      <c r="J31" s="23"/>
    </row>
    <row r="32" spans="1:14" ht="15" customHeight="1">
      <c r="A32" s="9" t="s">
        <v>40</v>
      </c>
      <c r="B32" s="9">
        <v>36046</v>
      </c>
      <c r="C32" s="9">
        <v>9</v>
      </c>
      <c r="D32" s="21"/>
      <c r="E32" s="9">
        <v>28</v>
      </c>
      <c r="F32" s="21">
        <f t="shared" si="2"/>
        <v>2100</v>
      </c>
      <c r="G32" s="21"/>
      <c r="H32" s="21">
        <f>H31</f>
        <v>617</v>
      </c>
      <c r="I32" s="21">
        <f t="shared" si="1"/>
        <v>-3303.8823529411766</v>
      </c>
      <c r="J32" s="9"/>
    </row>
    <row r="33" spans="1:10" ht="15" customHeight="1">
      <c r="A33" s="20" t="s">
        <v>78</v>
      </c>
      <c r="B33" s="14">
        <v>3344</v>
      </c>
      <c r="C33" s="18">
        <v>9</v>
      </c>
      <c r="D33" s="10"/>
      <c r="E33" s="18">
        <v>25</v>
      </c>
      <c r="F33" s="21">
        <f t="shared" si="2"/>
        <v>1875</v>
      </c>
      <c r="G33" s="10"/>
      <c r="H33" s="21">
        <f>H32</f>
        <v>617</v>
      </c>
      <c r="I33" s="21">
        <f t="shared" si="1"/>
        <v>-3528.8823529411766</v>
      </c>
      <c r="J33" s="13"/>
    </row>
    <row r="34" spans="1:10" ht="15" customHeight="1">
      <c r="A34" s="24" t="s">
        <v>79</v>
      </c>
      <c r="B34" s="25" t="s">
        <v>80</v>
      </c>
      <c r="C34" s="23">
        <v>10</v>
      </c>
      <c r="D34" s="22">
        <v>6000</v>
      </c>
      <c r="E34" s="23"/>
      <c r="F34" s="22">
        <f t="shared" si="2"/>
        <v>6000</v>
      </c>
      <c r="G34" s="22">
        <v>1890</v>
      </c>
      <c r="H34" s="22">
        <f>G34/4</f>
        <v>472.5</v>
      </c>
      <c r="I34" s="22">
        <f t="shared" si="1"/>
        <v>451.61764705882342</v>
      </c>
      <c r="J34" s="23"/>
    </row>
    <row r="35" spans="1:10" ht="15" customHeight="1">
      <c r="A35" s="43" t="s">
        <v>25</v>
      </c>
      <c r="B35" s="14" t="s">
        <v>81</v>
      </c>
      <c r="C35" s="9">
        <v>10</v>
      </c>
      <c r="D35" s="21"/>
      <c r="E35" s="9">
        <v>83</v>
      </c>
      <c r="F35" s="21">
        <f t="shared" si="2"/>
        <v>6225</v>
      </c>
      <c r="G35" s="21"/>
      <c r="H35" s="21">
        <f>H34</f>
        <v>472.5</v>
      </c>
      <c r="I35" s="21">
        <f t="shared" si="1"/>
        <v>676.61764705882342</v>
      </c>
      <c r="J35" s="9"/>
    </row>
    <row r="36" spans="1:10" ht="15" customHeight="1">
      <c r="A36" s="20" t="s">
        <v>82</v>
      </c>
      <c r="B36" s="14" t="s">
        <v>83</v>
      </c>
      <c r="C36" s="9">
        <v>10</v>
      </c>
      <c r="D36" s="21"/>
      <c r="E36" s="9">
        <v>37</v>
      </c>
      <c r="F36" s="21">
        <f t="shared" si="2"/>
        <v>2775</v>
      </c>
      <c r="G36" s="21"/>
      <c r="H36" s="21">
        <f>H34</f>
        <v>472.5</v>
      </c>
      <c r="I36" s="21">
        <f t="shared" si="1"/>
        <v>-2773.3823529411766</v>
      </c>
      <c r="J36" s="9"/>
    </row>
    <row r="37" spans="1:10" ht="15" customHeight="1">
      <c r="A37" s="20" t="s">
        <v>84</v>
      </c>
      <c r="B37" s="14" t="s">
        <v>85</v>
      </c>
      <c r="C37" s="9">
        <v>10</v>
      </c>
      <c r="D37" s="21"/>
      <c r="E37" s="9">
        <v>11</v>
      </c>
      <c r="F37" s="21">
        <f t="shared" si="2"/>
        <v>825</v>
      </c>
      <c r="G37" s="21"/>
      <c r="H37" s="21">
        <f>H36</f>
        <v>472.5</v>
      </c>
      <c r="I37" s="21">
        <f t="shared" si="1"/>
        <v>-4723.3823529411766</v>
      </c>
      <c r="J37" s="9"/>
    </row>
    <row r="38" spans="1:10" ht="15" customHeight="1">
      <c r="A38" s="5"/>
      <c r="B38" s="5"/>
      <c r="C38" s="5"/>
      <c r="D38" s="6"/>
      <c r="E38" s="5"/>
      <c r="F38" s="6">
        <f>SUM(F4:F37)</f>
        <v>180975</v>
      </c>
      <c r="G38" s="6"/>
      <c r="H38" s="6">
        <f>SUM(H4:H37)</f>
        <v>23735.000000000004</v>
      </c>
      <c r="I38" s="6">
        <f>F38+H38</f>
        <v>204710</v>
      </c>
      <c r="J38" s="6"/>
    </row>
    <row r="39" spans="1:10" ht="15" customHeight="1">
      <c r="A39" s="5"/>
      <c r="B39" s="5"/>
      <c r="C39" s="5"/>
      <c r="D39" s="6"/>
      <c r="E39" s="5"/>
      <c r="F39" s="6"/>
      <c r="G39" s="6"/>
      <c r="H39" s="8" t="s">
        <v>56</v>
      </c>
      <c r="I39" s="6">
        <f>I38/(COUNTIF(A4:A37,"*"))</f>
        <v>6020.8823529411766</v>
      </c>
      <c r="J39" s="5"/>
    </row>
  </sheetData>
  <autoFilter ref="A3:J37" xr:uid="{6F474B58-787A-4D45-B02F-A5A27401A210}">
    <sortState xmlns:xlrd2="http://schemas.microsoft.com/office/spreadsheetml/2017/richdata2" ref="A4:J39">
      <sortCondition ref="C3:C37"/>
    </sortState>
  </autoFilter>
  <sortState xmlns:xlrd2="http://schemas.microsoft.com/office/spreadsheetml/2017/richdata2" ref="A4:J37">
    <sortCondition ref="C4:C37"/>
  </sortState>
  <mergeCells count="1">
    <mergeCell ref="K19:N19"/>
  </mergeCells>
  <conditionalFormatting sqref="I4:I37">
    <cfRule type="cellIs" dxfId="4" priority="1" operator="lessThan">
      <formula>0</formula>
    </cfRule>
  </conditionalFormatting>
  <pageMargins left="0.7" right="0.7" top="0.75" bottom="0.75" header="0.3" footer="0.3"/>
  <pageSetup paperSize="9" scale="88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5DD1F-C4EC-B840-BEDD-18C745745B24}">
  <dimension ref="A1:J62"/>
  <sheetViews>
    <sheetView zoomScale="80" zoomScaleNormal="80" workbookViewId="0">
      <selection activeCell="K24" sqref="K24"/>
    </sheetView>
  </sheetViews>
  <sheetFormatPr defaultColWidth="8.81640625" defaultRowHeight="15" customHeight="1"/>
  <cols>
    <col min="1" max="1" width="27" style="2" customWidth="1"/>
    <col min="2" max="2" width="16.54296875" style="2" bestFit="1" customWidth="1"/>
    <col min="3" max="3" width="9.81640625" style="2" bestFit="1" customWidth="1"/>
    <col min="4" max="4" width="11.26953125" style="3" bestFit="1" customWidth="1"/>
    <col min="5" max="5" width="11.1796875" style="2" customWidth="1"/>
    <col min="6" max="6" width="12" style="3" bestFit="1" customWidth="1"/>
    <col min="7" max="7" width="11.26953125" style="3" customWidth="1"/>
    <col min="8" max="8" width="13" style="3" customWidth="1"/>
    <col min="9" max="9" width="10.7265625" style="3" bestFit="1" customWidth="1"/>
    <col min="10" max="10" width="35.1796875" style="2" bestFit="1" customWidth="1"/>
    <col min="11" max="16384" width="8.81640625" style="2"/>
  </cols>
  <sheetData>
    <row r="1" spans="1:10" ht="31">
      <c r="A1" s="7" t="s">
        <v>86</v>
      </c>
      <c r="J1" s="11"/>
    </row>
    <row r="2" spans="1:10" ht="15" customHeight="1">
      <c r="A2" s="1"/>
      <c r="B2" s="1"/>
      <c r="C2" s="1" t="s">
        <v>1</v>
      </c>
      <c r="D2" s="4" t="s">
        <v>2</v>
      </c>
      <c r="E2" s="1" t="s">
        <v>3</v>
      </c>
      <c r="F2" s="4"/>
      <c r="G2" s="4" t="s">
        <v>4</v>
      </c>
      <c r="H2" s="4"/>
      <c r="I2" s="4" t="s">
        <v>5</v>
      </c>
      <c r="J2" s="1"/>
    </row>
    <row r="3" spans="1:10" ht="15" customHeight="1">
      <c r="A3" s="1" t="s">
        <v>6</v>
      </c>
      <c r="B3" s="1" t="s">
        <v>7</v>
      </c>
      <c r="C3" s="1" t="s">
        <v>8</v>
      </c>
      <c r="D3" s="4" t="s">
        <v>9</v>
      </c>
      <c r="E3" s="1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1" t="s">
        <v>15</v>
      </c>
    </row>
    <row r="4" spans="1:10" ht="15" customHeight="1">
      <c r="A4" s="24" t="s">
        <v>87</v>
      </c>
      <c r="B4" s="34" t="s">
        <v>88</v>
      </c>
      <c r="C4" s="35">
        <v>1</v>
      </c>
      <c r="D4" s="36">
        <v>6000</v>
      </c>
      <c r="E4" s="35"/>
      <c r="F4" s="36">
        <f t="shared" ref="F4:F35" si="0">(E4*75)+D4</f>
        <v>6000</v>
      </c>
      <c r="G4" s="36">
        <v>392</v>
      </c>
      <c r="H4" s="36">
        <v>0</v>
      </c>
      <c r="I4" s="22">
        <f t="shared" ref="I4:I35" si="1">F4+H4-$I$62</f>
        <v>1687.8421052631575</v>
      </c>
      <c r="J4" s="23"/>
    </row>
    <row r="5" spans="1:10" ht="15" customHeight="1">
      <c r="A5" s="20" t="s">
        <v>89</v>
      </c>
      <c r="B5" s="44">
        <v>37635</v>
      </c>
      <c r="C5" s="18">
        <v>1</v>
      </c>
      <c r="D5" s="45"/>
      <c r="E5" s="18">
        <v>54</v>
      </c>
      <c r="F5" s="45">
        <f t="shared" si="0"/>
        <v>4050</v>
      </c>
      <c r="G5" s="45"/>
      <c r="H5" s="45">
        <v>98</v>
      </c>
      <c r="I5" s="21">
        <f t="shared" si="1"/>
        <v>-164.15789473684254</v>
      </c>
      <c r="J5" s="9"/>
    </row>
    <row r="6" spans="1:10" ht="15" customHeight="1">
      <c r="A6" s="20" t="s">
        <v>90</v>
      </c>
      <c r="B6" s="44">
        <v>30699</v>
      </c>
      <c r="C6" s="18">
        <v>1</v>
      </c>
      <c r="D6" s="45"/>
      <c r="E6" s="18">
        <v>24</v>
      </c>
      <c r="F6" s="45">
        <f t="shared" si="0"/>
        <v>1800</v>
      </c>
      <c r="G6" s="45"/>
      <c r="H6" s="45">
        <f>H5</f>
        <v>98</v>
      </c>
      <c r="I6" s="21">
        <f t="shared" si="1"/>
        <v>-2414.1578947368425</v>
      </c>
      <c r="J6" s="9"/>
    </row>
    <row r="7" spans="1:10" ht="15" customHeight="1">
      <c r="A7" s="20" t="s">
        <v>91</v>
      </c>
      <c r="B7" s="44">
        <v>11553</v>
      </c>
      <c r="C7" s="18">
        <v>1</v>
      </c>
      <c r="D7" s="45"/>
      <c r="E7" s="18">
        <v>24</v>
      </c>
      <c r="F7" s="45">
        <f t="shared" si="0"/>
        <v>1800</v>
      </c>
      <c r="G7" s="45"/>
      <c r="H7" s="45">
        <f>H6</f>
        <v>98</v>
      </c>
      <c r="I7" s="21">
        <f t="shared" si="1"/>
        <v>-2414.1578947368425</v>
      </c>
      <c r="J7" s="9"/>
    </row>
    <row r="8" spans="1:10" ht="15" customHeight="1">
      <c r="A8" s="20" t="s">
        <v>59</v>
      </c>
      <c r="B8" s="44">
        <v>11482</v>
      </c>
      <c r="C8" s="18">
        <v>1</v>
      </c>
      <c r="D8" s="45"/>
      <c r="E8" s="18">
        <v>24</v>
      </c>
      <c r="F8" s="45">
        <f t="shared" si="0"/>
        <v>1800</v>
      </c>
      <c r="G8" s="45"/>
      <c r="H8" s="45">
        <f>H7</f>
        <v>98</v>
      </c>
      <c r="I8" s="21">
        <f t="shared" si="1"/>
        <v>-2414.1578947368425</v>
      </c>
      <c r="J8" s="9"/>
    </row>
    <row r="9" spans="1:10" ht="15" customHeight="1">
      <c r="A9" s="24" t="s">
        <v>92</v>
      </c>
      <c r="B9" s="34" t="s">
        <v>93</v>
      </c>
      <c r="C9" s="35">
        <v>2</v>
      </c>
      <c r="D9" s="36">
        <v>6000</v>
      </c>
      <c r="E9" s="35"/>
      <c r="F9" s="36">
        <f t="shared" si="0"/>
        <v>6000</v>
      </c>
      <c r="G9" s="36">
        <v>2172</v>
      </c>
      <c r="H9" s="36">
        <f>G9/4</f>
        <v>543</v>
      </c>
      <c r="I9" s="22">
        <f t="shared" si="1"/>
        <v>2230.8421052631575</v>
      </c>
      <c r="J9" s="23"/>
    </row>
    <row r="10" spans="1:10" ht="15" customHeight="1">
      <c r="A10" s="9" t="s">
        <v>94</v>
      </c>
      <c r="B10" s="44">
        <v>40068</v>
      </c>
      <c r="C10" s="18">
        <v>2</v>
      </c>
      <c r="D10" s="45"/>
      <c r="E10" s="18">
        <v>47</v>
      </c>
      <c r="F10" s="45">
        <f t="shared" si="0"/>
        <v>3525</v>
      </c>
      <c r="G10" s="45"/>
      <c r="H10" s="45">
        <f>H9</f>
        <v>543</v>
      </c>
      <c r="I10" s="21">
        <f t="shared" si="1"/>
        <v>-244.15789473684254</v>
      </c>
      <c r="J10" s="9"/>
    </row>
    <row r="11" spans="1:10" ht="15" customHeight="1">
      <c r="A11" s="20" t="s">
        <v>95</v>
      </c>
      <c r="B11" s="44">
        <v>11490</v>
      </c>
      <c r="C11" s="18">
        <v>2</v>
      </c>
      <c r="D11" s="45"/>
      <c r="E11" s="18">
        <v>37</v>
      </c>
      <c r="F11" s="45">
        <f t="shared" si="0"/>
        <v>2775</v>
      </c>
      <c r="G11" s="45"/>
      <c r="H11" s="45">
        <f>H10</f>
        <v>543</v>
      </c>
      <c r="I11" s="21">
        <f t="shared" si="1"/>
        <v>-994.15789473684254</v>
      </c>
      <c r="J11" s="9"/>
    </row>
    <row r="12" spans="1:10" ht="15" customHeight="1">
      <c r="A12" s="19" t="s">
        <v>96</v>
      </c>
      <c r="B12" s="44" t="s">
        <v>97</v>
      </c>
      <c r="C12" s="18">
        <v>2</v>
      </c>
      <c r="D12" s="45"/>
      <c r="E12" s="18">
        <v>56</v>
      </c>
      <c r="F12" s="45">
        <f t="shared" si="0"/>
        <v>4200</v>
      </c>
      <c r="G12" s="45"/>
      <c r="H12" s="45">
        <f>H11</f>
        <v>543</v>
      </c>
      <c r="I12" s="21">
        <f t="shared" si="1"/>
        <v>430.84210526315746</v>
      </c>
      <c r="J12" s="9"/>
    </row>
    <row r="13" spans="1:10" ht="15" customHeight="1">
      <c r="A13" s="24" t="s">
        <v>98</v>
      </c>
      <c r="B13" s="34">
        <v>35941</v>
      </c>
      <c r="C13" s="35">
        <v>3</v>
      </c>
      <c r="D13" s="36">
        <v>3000</v>
      </c>
      <c r="E13" s="35"/>
      <c r="F13" s="36">
        <f t="shared" si="0"/>
        <v>3000</v>
      </c>
      <c r="G13" s="36">
        <v>1406</v>
      </c>
      <c r="H13" s="36">
        <f>G13/3</f>
        <v>468.66666666666669</v>
      </c>
      <c r="I13" s="22">
        <f t="shared" si="1"/>
        <v>-843.49122807017602</v>
      </c>
      <c r="J13" s="23"/>
    </row>
    <row r="14" spans="1:10" ht="15" customHeight="1">
      <c r="A14" s="20" t="s">
        <v>99</v>
      </c>
      <c r="B14" s="44">
        <v>11437</v>
      </c>
      <c r="C14" s="18">
        <v>3</v>
      </c>
      <c r="D14" s="45"/>
      <c r="E14" s="18">
        <v>120</v>
      </c>
      <c r="F14" s="45">
        <f t="shared" si="0"/>
        <v>9000</v>
      </c>
      <c r="G14" s="45"/>
      <c r="H14" s="45">
        <f>H13</f>
        <v>468.66666666666669</v>
      </c>
      <c r="I14" s="21">
        <f t="shared" si="1"/>
        <v>5156.5087719298235</v>
      </c>
      <c r="J14" s="13"/>
    </row>
    <row r="15" spans="1:10" ht="15" customHeight="1">
      <c r="A15" s="27" t="s">
        <v>100</v>
      </c>
      <c r="B15" s="28">
        <v>28899</v>
      </c>
      <c r="C15" s="27">
        <v>3</v>
      </c>
      <c r="D15" s="29"/>
      <c r="E15" s="27">
        <v>122</v>
      </c>
      <c r="F15" s="45">
        <f t="shared" si="0"/>
        <v>9150</v>
      </c>
      <c r="G15" s="29"/>
      <c r="H15" s="45">
        <f>H14</f>
        <v>468.66666666666669</v>
      </c>
      <c r="I15" s="21">
        <f t="shared" si="1"/>
        <v>5306.5087719298235</v>
      </c>
      <c r="J15" s="27"/>
    </row>
    <row r="16" spans="1:10" ht="15" customHeight="1">
      <c r="A16" s="24" t="s">
        <v>101</v>
      </c>
      <c r="B16" s="34" t="s">
        <v>102</v>
      </c>
      <c r="C16" s="35">
        <v>4</v>
      </c>
      <c r="D16" s="36">
        <v>6000</v>
      </c>
      <c r="E16" s="35"/>
      <c r="F16" s="36">
        <f t="shared" si="0"/>
        <v>6000</v>
      </c>
      <c r="G16" s="36">
        <v>686</v>
      </c>
      <c r="H16" s="36">
        <f>G16/4</f>
        <v>171.5</v>
      </c>
      <c r="I16" s="22">
        <f t="shared" si="1"/>
        <v>1859.3421052631575</v>
      </c>
      <c r="J16" s="23"/>
    </row>
    <row r="17" spans="1:10" ht="15" customHeight="1">
      <c r="A17" s="20" t="s">
        <v>103</v>
      </c>
      <c r="B17" s="44">
        <v>11306</v>
      </c>
      <c r="C17" s="18">
        <v>4</v>
      </c>
      <c r="D17" s="45"/>
      <c r="E17" s="18">
        <v>29</v>
      </c>
      <c r="F17" s="45">
        <f t="shared" si="0"/>
        <v>2175</v>
      </c>
      <c r="G17" s="45"/>
      <c r="H17" s="45">
        <f>H16</f>
        <v>171.5</v>
      </c>
      <c r="I17" s="21">
        <f t="shared" si="1"/>
        <v>-1965.6578947368425</v>
      </c>
      <c r="J17" s="9"/>
    </row>
    <row r="18" spans="1:10" ht="15" customHeight="1">
      <c r="A18" s="20" t="s">
        <v>104</v>
      </c>
      <c r="B18" s="44" t="s">
        <v>105</v>
      </c>
      <c r="C18" s="18">
        <v>4</v>
      </c>
      <c r="D18" s="45"/>
      <c r="E18" s="18">
        <v>14</v>
      </c>
      <c r="F18" s="45">
        <f t="shared" si="0"/>
        <v>1050</v>
      </c>
      <c r="G18" s="45"/>
      <c r="H18" s="45">
        <f>H17</f>
        <v>171.5</v>
      </c>
      <c r="I18" s="21">
        <f t="shared" si="1"/>
        <v>-3090.6578947368425</v>
      </c>
      <c r="J18" s="9"/>
    </row>
    <row r="19" spans="1:10" ht="15" customHeight="1">
      <c r="A19" s="20" t="s">
        <v>106</v>
      </c>
      <c r="B19" s="44" t="s">
        <v>107</v>
      </c>
      <c r="C19" s="18">
        <v>4</v>
      </c>
      <c r="D19" s="45"/>
      <c r="E19" s="18">
        <v>8</v>
      </c>
      <c r="F19" s="45">
        <f t="shared" si="0"/>
        <v>600</v>
      </c>
      <c r="G19" s="45"/>
      <c r="H19" s="45">
        <f>H18</f>
        <v>171.5</v>
      </c>
      <c r="I19" s="21">
        <f t="shared" si="1"/>
        <v>-3540.6578947368425</v>
      </c>
      <c r="J19" s="9"/>
    </row>
    <row r="20" spans="1:10" ht="15" customHeight="1">
      <c r="A20" s="24" t="s">
        <v>108</v>
      </c>
      <c r="B20" s="34">
        <v>11353</v>
      </c>
      <c r="C20" s="35">
        <v>5</v>
      </c>
      <c r="D20" s="36">
        <v>6000</v>
      </c>
      <c r="E20" s="35"/>
      <c r="F20" s="36">
        <f t="shared" si="0"/>
        <v>6000</v>
      </c>
      <c r="G20" s="36">
        <v>1099</v>
      </c>
      <c r="H20" s="36">
        <f>G20/4</f>
        <v>274.75</v>
      </c>
      <c r="I20" s="22">
        <f t="shared" si="1"/>
        <v>1962.5921052631575</v>
      </c>
      <c r="J20" s="23"/>
    </row>
    <row r="21" spans="1:10" ht="15" customHeight="1">
      <c r="A21" s="20" t="s">
        <v>73</v>
      </c>
      <c r="B21" s="44" t="s">
        <v>109</v>
      </c>
      <c r="C21" s="18">
        <v>5</v>
      </c>
      <c r="D21" s="45"/>
      <c r="E21" s="18">
        <v>70</v>
      </c>
      <c r="F21" s="45">
        <f t="shared" si="0"/>
        <v>5250</v>
      </c>
      <c r="G21" s="45"/>
      <c r="H21" s="45">
        <f>H20</f>
        <v>274.75</v>
      </c>
      <c r="I21" s="21">
        <f t="shared" si="1"/>
        <v>1212.5921052631575</v>
      </c>
      <c r="J21" s="13"/>
    </row>
    <row r="22" spans="1:10" ht="15" customHeight="1">
      <c r="A22" s="20" t="s">
        <v>110</v>
      </c>
      <c r="B22" s="44" t="s">
        <v>105</v>
      </c>
      <c r="C22" s="18">
        <v>5</v>
      </c>
      <c r="D22" s="45"/>
      <c r="E22" s="18">
        <v>9</v>
      </c>
      <c r="F22" s="45">
        <f t="shared" si="0"/>
        <v>675</v>
      </c>
      <c r="G22" s="45"/>
      <c r="H22" s="45">
        <f>H21</f>
        <v>274.75</v>
      </c>
      <c r="I22" s="21">
        <f t="shared" si="1"/>
        <v>-3362.4078947368425</v>
      </c>
      <c r="J22" s="9"/>
    </row>
    <row r="23" spans="1:10" ht="15" customHeight="1">
      <c r="A23" s="20" t="s">
        <v>111</v>
      </c>
      <c r="B23" s="44" t="s">
        <v>112</v>
      </c>
      <c r="C23" s="18">
        <v>5</v>
      </c>
      <c r="D23" s="45"/>
      <c r="E23" s="18">
        <v>17</v>
      </c>
      <c r="F23" s="45">
        <f t="shared" si="0"/>
        <v>1275</v>
      </c>
      <c r="G23" s="45"/>
      <c r="H23" s="45">
        <f>H22</f>
        <v>274.75</v>
      </c>
      <c r="I23" s="21">
        <f t="shared" si="1"/>
        <v>-2762.4078947368425</v>
      </c>
      <c r="J23" s="9"/>
    </row>
    <row r="24" spans="1:10" ht="14.5">
      <c r="A24" s="24" t="s">
        <v>39</v>
      </c>
      <c r="B24" s="34" t="s">
        <v>113</v>
      </c>
      <c r="C24" s="35">
        <v>6</v>
      </c>
      <c r="D24" s="36">
        <v>6000</v>
      </c>
      <c r="E24" s="35"/>
      <c r="F24" s="36">
        <f t="shared" si="0"/>
        <v>6000</v>
      </c>
      <c r="G24" s="36">
        <v>1429</v>
      </c>
      <c r="H24" s="36">
        <f>G24/4</f>
        <v>357.25</v>
      </c>
      <c r="I24" s="22">
        <f t="shared" si="1"/>
        <v>2045.0921052631575</v>
      </c>
      <c r="J24" s="23"/>
    </row>
    <row r="25" spans="1:10" ht="15" customHeight="1">
      <c r="A25" s="20" t="s">
        <v>16</v>
      </c>
      <c r="B25" s="44">
        <v>26320</v>
      </c>
      <c r="C25" s="18">
        <v>6</v>
      </c>
      <c r="D25" s="45"/>
      <c r="E25" s="18">
        <v>57</v>
      </c>
      <c r="F25" s="45">
        <f t="shared" si="0"/>
        <v>4275</v>
      </c>
      <c r="G25" s="45"/>
      <c r="H25" s="45">
        <f>H24</f>
        <v>357.25</v>
      </c>
      <c r="I25" s="21">
        <f t="shared" si="1"/>
        <v>320.09210526315746</v>
      </c>
      <c r="J25" s="9"/>
    </row>
    <row r="26" spans="1:10" ht="16" customHeight="1">
      <c r="A26" s="20" t="s">
        <v>114</v>
      </c>
      <c r="B26" s="44">
        <v>23451</v>
      </c>
      <c r="C26" s="18">
        <v>6</v>
      </c>
      <c r="D26" s="45"/>
      <c r="E26" s="18">
        <v>18</v>
      </c>
      <c r="F26" s="45">
        <f t="shared" si="0"/>
        <v>1350</v>
      </c>
      <c r="G26" s="45"/>
      <c r="H26" s="45">
        <f>H25</f>
        <v>357.25</v>
      </c>
      <c r="I26" s="21">
        <f t="shared" si="1"/>
        <v>-2604.9078947368425</v>
      </c>
      <c r="J26" s="9"/>
    </row>
    <row r="27" spans="1:10" ht="14.5">
      <c r="A27" s="20" t="s">
        <v>115</v>
      </c>
      <c r="B27" s="44" t="s">
        <v>116</v>
      </c>
      <c r="C27" s="18">
        <v>6</v>
      </c>
      <c r="D27" s="45"/>
      <c r="E27" s="18">
        <v>44</v>
      </c>
      <c r="F27" s="45">
        <f t="shared" si="0"/>
        <v>3300</v>
      </c>
      <c r="G27" s="45"/>
      <c r="H27" s="45">
        <f>H26</f>
        <v>357.25</v>
      </c>
      <c r="I27" s="21">
        <f t="shared" si="1"/>
        <v>-654.90789473684254</v>
      </c>
      <c r="J27" s="9"/>
    </row>
    <row r="28" spans="1:10" ht="15" customHeight="1">
      <c r="A28" s="24" t="s">
        <v>117</v>
      </c>
      <c r="B28" s="34">
        <v>31719</v>
      </c>
      <c r="C28" s="35">
        <v>7</v>
      </c>
      <c r="D28" s="36">
        <v>6000</v>
      </c>
      <c r="E28" s="35"/>
      <c r="F28" s="36">
        <f t="shared" si="0"/>
        <v>6000</v>
      </c>
      <c r="G28" s="36">
        <v>597</v>
      </c>
      <c r="H28" s="36">
        <f>G28/4</f>
        <v>149.25</v>
      </c>
      <c r="I28" s="22">
        <f t="shared" si="1"/>
        <v>1837.0921052631575</v>
      </c>
      <c r="J28" s="23"/>
    </row>
    <row r="29" spans="1:10" ht="15" customHeight="1">
      <c r="A29" s="20" t="s">
        <v>54</v>
      </c>
      <c r="B29" s="44">
        <v>24859</v>
      </c>
      <c r="C29" s="18">
        <v>7</v>
      </c>
      <c r="D29" s="45"/>
      <c r="E29" s="18">
        <v>51</v>
      </c>
      <c r="F29" s="45">
        <f t="shared" si="0"/>
        <v>3825</v>
      </c>
      <c r="G29" s="45"/>
      <c r="H29" s="45">
        <f>H28</f>
        <v>149.25</v>
      </c>
      <c r="I29" s="21">
        <f t="shared" si="1"/>
        <v>-337.90789473684254</v>
      </c>
      <c r="J29" s="9"/>
    </row>
    <row r="30" spans="1:10" ht="15" customHeight="1">
      <c r="A30" s="20" t="s">
        <v>118</v>
      </c>
      <c r="B30" s="44">
        <v>11363</v>
      </c>
      <c r="C30" s="18">
        <v>7</v>
      </c>
      <c r="D30" s="45"/>
      <c r="E30" s="18">
        <v>25</v>
      </c>
      <c r="F30" s="45">
        <f t="shared" si="0"/>
        <v>1875</v>
      </c>
      <c r="G30" s="45"/>
      <c r="H30" s="45">
        <f>H29</f>
        <v>149.25</v>
      </c>
      <c r="I30" s="21">
        <f t="shared" si="1"/>
        <v>-2287.9078947368425</v>
      </c>
      <c r="J30" s="9"/>
    </row>
    <row r="31" spans="1:10" ht="15" customHeight="1">
      <c r="A31" s="20" t="s">
        <v>41</v>
      </c>
      <c r="B31" s="44" t="s">
        <v>119</v>
      </c>
      <c r="C31" s="18">
        <v>7</v>
      </c>
      <c r="D31" s="45"/>
      <c r="E31" s="18">
        <v>33</v>
      </c>
      <c r="F31" s="45">
        <f t="shared" si="0"/>
        <v>2475</v>
      </c>
      <c r="G31" s="45"/>
      <c r="H31" s="45">
        <f>H30</f>
        <v>149.25</v>
      </c>
      <c r="I31" s="21">
        <f t="shared" si="1"/>
        <v>-1687.9078947368425</v>
      </c>
      <c r="J31" s="9"/>
    </row>
    <row r="32" spans="1:10" ht="15" customHeight="1">
      <c r="A32" s="46" t="s">
        <v>120</v>
      </c>
      <c r="B32" s="34">
        <v>11485</v>
      </c>
      <c r="C32" s="35">
        <v>8</v>
      </c>
      <c r="D32" s="36">
        <v>6000</v>
      </c>
      <c r="E32" s="35"/>
      <c r="F32" s="36">
        <f t="shared" si="0"/>
        <v>6000</v>
      </c>
      <c r="G32" s="36">
        <v>1944</v>
      </c>
      <c r="H32" s="36">
        <f>G32/4</f>
        <v>486</v>
      </c>
      <c r="I32" s="22">
        <f t="shared" si="1"/>
        <v>2173.8421052631575</v>
      </c>
      <c r="J32" s="23"/>
    </row>
    <row r="33" spans="1:10" ht="15" customHeight="1">
      <c r="A33" s="20" t="s">
        <v>121</v>
      </c>
      <c r="B33" s="44">
        <v>11309</v>
      </c>
      <c r="C33" s="18">
        <v>8</v>
      </c>
      <c r="D33" s="45"/>
      <c r="E33" s="18">
        <v>71</v>
      </c>
      <c r="F33" s="45">
        <f t="shared" si="0"/>
        <v>5325</v>
      </c>
      <c r="G33" s="45"/>
      <c r="H33" s="45">
        <f>H32</f>
        <v>486</v>
      </c>
      <c r="I33" s="21">
        <f t="shared" si="1"/>
        <v>1498.8421052631575</v>
      </c>
      <c r="J33" s="9"/>
    </row>
    <row r="34" spans="1:10" ht="15" customHeight="1">
      <c r="A34" s="20" t="s">
        <v>40</v>
      </c>
      <c r="B34" s="44" t="s">
        <v>122</v>
      </c>
      <c r="C34" s="18">
        <v>8</v>
      </c>
      <c r="D34" s="45"/>
      <c r="E34" s="18">
        <v>56</v>
      </c>
      <c r="F34" s="45">
        <f t="shared" si="0"/>
        <v>4200</v>
      </c>
      <c r="G34" s="45"/>
      <c r="H34" s="45">
        <f>H33</f>
        <v>486</v>
      </c>
      <c r="I34" s="21">
        <f t="shared" si="1"/>
        <v>373.84210526315746</v>
      </c>
      <c r="J34" s="9"/>
    </row>
    <row r="35" spans="1:10" ht="15" customHeight="1">
      <c r="A35" s="20" t="s">
        <v>65</v>
      </c>
      <c r="B35" s="14">
        <v>25645</v>
      </c>
      <c r="C35" s="18">
        <v>8</v>
      </c>
      <c r="D35" s="45"/>
      <c r="E35" s="18">
        <v>28</v>
      </c>
      <c r="F35" s="45">
        <f t="shared" si="0"/>
        <v>2100</v>
      </c>
      <c r="G35" s="45"/>
      <c r="H35" s="45">
        <f>H34</f>
        <v>486</v>
      </c>
      <c r="I35" s="21">
        <f t="shared" si="1"/>
        <v>-1726.1578947368425</v>
      </c>
      <c r="J35" s="9"/>
    </row>
    <row r="36" spans="1:10" ht="15" customHeight="1">
      <c r="A36" s="24" t="s">
        <v>123</v>
      </c>
      <c r="B36" s="34" t="s">
        <v>74</v>
      </c>
      <c r="C36" s="35">
        <v>9</v>
      </c>
      <c r="D36" s="36">
        <v>6000</v>
      </c>
      <c r="E36" s="35"/>
      <c r="F36" s="36">
        <f t="shared" ref="F36:F60" si="2">(E36*75)+D36</f>
        <v>6000</v>
      </c>
      <c r="G36" s="36">
        <v>368</v>
      </c>
      <c r="H36" s="36">
        <f>G36/4</f>
        <v>92</v>
      </c>
      <c r="I36" s="22">
        <f t="shared" ref="I36:I60" si="3">F36+H36-$I$62</f>
        <v>1779.8421052631575</v>
      </c>
      <c r="J36" s="23"/>
    </row>
    <row r="37" spans="1:10" ht="15" customHeight="1">
      <c r="A37" s="20" t="s">
        <v>124</v>
      </c>
      <c r="B37" s="44">
        <v>11382</v>
      </c>
      <c r="C37" s="18">
        <v>9</v>
      </c>
      <c r="D37" s="45"/>
      <c r="E37" s="18">
        <v>43</v>
      </c>
      <c r="F37" s="45">
        <f t="shared" si="2"/>
        <v>3225</v>
      </c>
      <c r="G37" s="45"/>
      <c r="H37" s="45">
        <f>H36</f>
        <v>92</v>
      </c>
      <c r="I37" s="21">
        <f t="shared" si="3"/>
        <v>-995.15789473684254</v>
      </c>
      <c r="J37" s="9"/>
    </row>
    <row r="38" spans="1:10" ht="15" customHeight="1">
      <c r="A38" s="20" t="s">
        <v>125</v>
      </c>
      <c r="B38" s="44" t="s">
        <v>31</v>
      </c>
      <c r="C38" s="18">
        <v>9</v>
      </c>
      <c r="D38" s="45"/>
      <c r="E38" s="18">
        <v>57</v>
      </c>
      <c r="F38" s="45">
        <f t="shared" si="2"/>
        <v>4275</v>
      </c>
      <c r="G38" s="45"/>
      <c r="H38" s="45">
        <f>H37</f>
        <v>92</v>
      </c>
      <c r="I38" s="21">
        <f t="shared" si="3"/>
        <v>54.842105263157464</v>
      </c>
      <c r="J38" s="9"/>
    </row>
    <row r="39" spans="1:10" ht="15" customHeight="1">
      <c r="A39" s="20" t="s">
        <v>76</v>
      </c>
      <c r="B39" s="44" t="s">
        <v>77</v>
      </c>
      <c r="C39" s="18">
        <v>9</v>
      </c>
      <c r="D39" s="45"/>
      <c r="E39" s="18">
        <v>22</v>
      </c>
      <c r="F39" s="45">
        <f t="shared" si="2"/>
        <v>1650</v>
      </c>
      <c r="G39" s="45"/>
      <c r="H39" s="45">
        <f>H38</f>
        <v>92</v>
      </c>
      <c r="I39" s="21">
        <f t="shared" si="3"/>
        <v>-2570.1578947368425</v>
      </c>
      <c r="J39" s="9"/>
    </row>
    <row r="40" spans="1:10" ht="15" customHeight="1">
      <c r="A40" s="24" t="s">
        <v>47</v>
      </c>
      <c r="B40" s="34" t="s">
        <v>126</v>
      </c>
      <c r="C40" s="35">
        <v>10</v>
      </c>
      <c r="D40" s="36">
        <v>10000</v>
      </c>
      <c r="E40" s="35"/>
      <c r="F40" s="36">
        <f t="shared" si="2"/>
        <v>10000</v>
      </c>
      <c r="G40" s="36">
        <v>1265</v>
      </c>
      <c r="H40" s="36">
        <f>G40/5</f>
        <v>253</v>
      </c>
      <c r="I40" s="22">
        <f t="shared" si="3"/>
        <v>5940.8421052631575</v>
      </c>
      <c r="J40" s="23"/>
    </row>
    <row r="41" spans="1:10" ht="15" customHeight="1">
      <c r="A41" s="20" t="s">
        <v>66</v>
      </c>
      <c r="B41" s="44" t="s">
        <v>67</v>
      </c>
      <c r="C41" s="18">
        <v>10</v>
      </c>
      <c r="D41" s="45"/>
      <c r="E41" s="18">
        <v>54</v>
      </c>
      <c r="F41" s="45">
        <f t="shared" si="2"/>
        <v>4050</v>
      </c>
      <c r="G41" s="45"/>
      <c r="H41" s="45">
        <f>H40</f>
        <v>253</v>
      </c>
      <c r="I41" s="21">
        <f t="shared" si="3"/>
        <v>-9.1578947368425361</v>
      </c>
      <c r="J41" s="9"/>
    </row>
    <row r="42" spans="1:10" ht="15" customHeight="1">
      <c r="A42" s="20" t="s">
        <v>53</v>
      </c>
      <c r="B42" s="44">
        <v>11497</v>
      </c>
      <c r="C42" s="18">
        <v>10</v>
      </c>
      <c r="D42" s="45"/>
      <c r="E42" s="18">
        <v>39</v>
      </c>
      <c r="F42" s="45">
        <f t="shared" si="2"/>
        <v>2925</v>
      </c>
      <c r="G42" s="45"/>
      <c r="H42" s="45">
        <f>H41</f>
        <v>253</v>
      </c>
      <c r="I42" s="21">
        <f t="shared" si="3"/>
        <v>-1134.1578947368425</v>
      </c>
      <c r="J42" s="9"/>
    </row>
    <row r="43" spans="1:10" ht="15" customHeight="1">
      <c r="A43" s="20" t="s">
        <v>127</v>
      </c>
      <c r="B43" s="44">
        <v>25390</v>
      </c>
      <c r="C43" s="18">
        <v>10</v>
      </c>
      <c r="D43" s="45"/>
      <c r="E43" s="18">
        <v>72</v>
      </c>
      <c r="F43" s="45">
        <f t="shared" si="2"/>
        <v>5400</v>
      </c>
      <c r="G43" s="45"/>
      <c r="H43" s="45">
        <f>H42</f>
        <v>253</v>
      </c>
      <c r="I43" s="21">
        <f t="shared" si="3"/>
        <v>1340.8421052631575</v>
      </c>
      <c r="J43" s="9"/>
    </row>
    <row r="44" spans="1:10" ht="15" customHeight="1">
      <c r="A44" s="20" t="s">
        <v>128</v>
      </c>
      <c r="B44" s="44" t="s">
        <v>129</v>
      </c>
      <c r="C44" s="18">
        <v>10</v>
      </c>
      <c r="D44" s="45"/>
      <c r="E44" s="18">
        <v>26</v>
      </c>
      <c r="F44" s="45">
        <f t="shared" si="2"/>
        <v>1950</v>
      </c>
      <c r="G44" s="45"/>
      <c r="H44" s="45">
        <f>H43</f>
        <v>253</v>
      </c>
      <c r="I44" s="21">
        <f t="shared" si="3"/>
        <v>-2109.1578947368425</v>
      </c>
      <c r="J44" s="9"/>
    </row>
    <row r="45" spans="1:10" ht="15" customHeight="1">
      <c r="A45" s="24" t="s">
        <v>130</v>
      </c>
      <c r="B45" s="34" t="s">
        <v>131</v>
      </c>
      <c r="C45" s="35">
        <v>11</v>
      </c>
      <c r="D45" s="36">
        <v>6000</v>
      </c>
      <c r="E45" s="35"/>
      <c r="F45" s="36">
        <f t="shared" si="2"/>
        <v>6000</v>
      </c>
      <c r="G45" s="36">
        <v>998</v>
      </c>
      <c r="H45" s="36">
        <f>G45/4</f>
        <v>249.5</v>
      </c>
      <c r="I45" s="22">
        <f t="shared" si="3"/>
        <v>1937.3421052631575</v>
      </c>
      <c r="J45" s="23"/>
    </row>
    <row r="46" spans="1:10" ht="15" customHeight="1">
      <c r="A46" s="20" t="s">
        <v>132</v>
      </c>
      <c r="B46" s="44" t="s">
        <v>133</v>
      </c>
      <c r="C46" s="18">
        <v>11</v>
      </c>
      <c r="D46" s="45"/>
      <c r="E46" s="18">
        <v>74</v>
      </c>
      <c r="F46" s="45">
        <f t="shared" si="2"/>
        <v>5550</v>
      </c>
      <c r="G46" s="45"/>
      <c r="H46" s="45">
        <f>H45</f>
        <v>249.5</v>
      </c>
      <c r="I46" s="21">
        <f t="shared" si="3"/>
        <v>1487.3421052631575</v>
      </c>
      <c r="J46" s="9"/>
    </row>
    <row r="47" spans="1:10" ht="15" customHeight="1">
      <c r="A47" s="20" t="s">
        <v>134</v>
      </c>
      <c r="B47" s="44" t="s">
        <v>46</v>
      </c>
      <c r="C47" s="18">
        <v>11</v>
      </c>
      <c r="D47" s="45"/>
      <c r="E47" s="18">
        <v>9</v>
      </c>
      <c r="F47" s="45">
        <f t="shared" si="2"/>
        <v>675</v>
      </c>
      <c r="G47" s="45"/>
      <c r="H47" s="45">
        <f>H46</f>
        <v>249.5</v>
      </c>
      <c r="I47" s="21">
        <f t="shared" si="3"/>
        <v>-3387.6578947368425</v>
      </c>
      <c r="J47" s="9"/>
    </row>
    <row r="48" spans="1:10" ht="15" customHeight="1">
      <c r="A48" s="20" t="s">
        <v>135</v>
      </c>
      <c r="B48" s="44">
        <v>50741</v>
      </c>
      <c r="C48" s="18">
        <v>11</v>
      </c>
      <c r="D48" s="45"/>
      <c r="E48" s="18">
        <v>10</v>
      </c>
      <c r="F48" s="45">
        <f t="shared" si="2"/>
        <v>750</v>
      </c>
      <c r="G48" s="45"/>
      <c r="H48" s="45">
        <f>H47</f>
        <v>249.5</v>
      </c>
      <c r="I48" s="21">
        <f t="shared" si="3"/>
        <v>-3312.6578947368425</v>
      </c>
      <c r="J48" s="9"/>
    </row>
    <row r="49" spans="1:10" ht="15" customHeight="1">
      <c r="A49" s="23" t="s">
        <v>63</v>
      </c>
      <c r="B49" s="34" t="s">
        <v>136</v>
      </c>
      <c r="C49" s="35">
        <v>12</v>
      </c>
      <c r="D49" s="36">
        <v>6000</v>
      </c>
      <c r="E49" s="35"/>
      <c r="F49" s="36">
        <f t="shared" si="2"/>
        <v>6000</v>
      </c>
      <c r="G49" s="36">
        <v>0</v>
      </c>
      <c r="H49" s="36">
        <f>G49/4</f>
        <v>0</v>
      </c>
      <c r="I49" s="22">
        <f t="shared" si="3"/>
        <v>1687.8421052631575</v>
      </c>
      <c r="J49" s="23"/>
    </row>
    <row r="50" spans="1:10" ht="15" customHeight="1">
      <c r="A50" s="20" t="s">
        <v>137</v>
      </c>
      <c r="B50" s="44">
        <v>1350</v>
      </c>
      <c r="C50" s="18">
        <v>12</v>
      </c>
      <c r="D50" s="45"/>
      <c r="E50" s="18">
        <v>15</v>
      </c>
      <c r="F50" s="45">
        <f t="shared" si="2"/>
        <v>1125</v>
      </c>
      <c r="G50" s="45"/>
      <c r="H50" s="45">
        <f>H49</f>
        <v>0</v>
      </c>
      <c r="I50" s="21">
        <f t="shared" si="3"/>
        <v>-3187.1578947368425</v>
      </c>
      <c r="J50" s="9"/>
    </row>
    <row r="51" spans="1:10" ht="15" customHeight="1">
      <c r="A51" s="20" t="s">
        <v>138</v>
      </c>
      <c r="B51" s="44">
        <v>1772</v>
      </c>
      <c r="C51" s="18">
        <v>12</v>
      </c>
      <c r="D51" s="45"/>
      <c r="E51" s="18">
        <v>26</v>
      </c>
      <c r="F51" s="45">
        <f t="shared" si="2"/>
        <v>1950</v>
      </c>
      <c r="G51" s="45"/>
      <c r="H51" s="45">
        <f>H50</f>
        <v>0</v>
      </c>
      <c r="I51" s="21">
        <f t="shared" si="3"/>
        <v>-2362.1578947368425</v>
      </c>
      <c r="J51" s="9"/>
    </row>
    <row r="52" spans="1:10" ht="15" customHeight="1">
      <c r="A52" s="20" t="s">
        <v>139</v>
      </c>
      <c r="B52" s="44">
        <v>11489</v>
      </c>
      <c r="C52" s="18">
        <v>12</v>
      </c>
      <c r="D52" s="45"/>
      <c r="E52" s="18">
        <v>64</v>
      </c>
      <c r="F52" s="45">
        <f t="shared" si="2"/>
        <v>4800</v>
      </c>
      <c r="G52" s="45"/>
      <c r="H52" s="45">
        <f>H51</f>
        <v>0</v>
      </c>
      <c r="I52" s="21">
        <f t="shared" si="3"/>
        <v>487.84210526315746</v>
      </c>
      <c r="J52" s="9"/>
    </row>
    <row r="53" spans="1:10" ht="15" customHeight="1">
      <c r="A53" s="23" t="s">
        <v>52</v>
      </c>
      <c r="B53" s="34" t="s">
        <v>140</v>
      </c>
      <c r="C53" s="35">
        <v>13</v>
      </c>
      <c r="D53" s="36">
        <v>6000</v>
      </c>
      <c r="E53" s="35"/>
      <c r="F53" s="36">
        <f t="shared" si="2"/>
        <v>6000</v>
      </c>
      <c r="G53" s="36">
        <v>698</v>
      </c>
      <c r="H53" s="36">
        <f>G53/4</f>
        <v>174.5</v>
      </c>
      <c r="I53" s="22">
        <f t="shared" si="3"/>
        <v>1862.3421052631575</v>
      </c>
      <c r="J53" s="23"/>
    </row>
    <row r="54" spans="1:10" ht="15" customHeight="1">
      <c r="A54" s="20" t="s">
        <v>19</v>
      </c>
      <c r="B54" s="44" t="s">
        <v>141</v>
      </c>
      <c r="C54" s="18">
        <v>13</v>
      </c>
      <c r="D54" s="45"/>
      <c r="E54" s="18">
        <v>183</v>
      </c>
      <c r="F54" s="45">
        <f t="shared" si="2"/>
        <v>13725</v>
      </c>
      <c r="G54" s="45"/>
      <c r="H54" s="45">
        <f>H53</f>
        <v>174.5</v>
      </c>
      <c r="I54" s="21">
        <f t="shared" si="3"/>
        <v>9587.3421052631566</v>
      </c>
      <c r="J54" s="9"/>
    </row>
    <row r="55" spans="1:10" ht="15" customHeight="1">
      <c r="A55" s="20" t="s">
        <v>142</v>
      </c>
      <c r="B55" s="44" t="s">
        <v>143</v>
      </c>
      <c r="C55" s="18">
        <v>13</v>
      </c>
      <c r="D55" s="45"/>
      <c r="E55" s="18">
        <v>67</v>
      </c>
      <c r="F55" s="45">
        <f t="shared" si="2"/>
        <v>5025</v>
      </c>
      <c r="G55" s="45"/>
      <c r="H55" s="45">
        <f>H54</f>
        <v>174.5</v>
      </c>
      <c r="I55" s="21">
        <f t="shared" si="3"/>
        <v>887.34210526315746</v>
      </c>
      <c r="J55" s="9"/>
    </row>
    <row r="56" spans="1:10" ht="15" customHeight="1">
      <c r="A56" s="20" t="s">
        <v>144</v>
      </c>
      <c r="B56" s="44" t="s">
        <v>145</v>
      </c>
      <c r="C56" s="18">
        <v>13</v>
      </c>
      <c r="D56" s="45"/>
      <c r="E56" s="18">
        <v>4</v>
      </c>
      <c r="F56" s="45">
        <f t="shared" si="2"/>
        <v>300</v>
      </c>
      <c r="G56" s="45"/>
      <c r="H56" s="45">
        <f>H55</f>
        <v>174.5</v>
      </c>
      <c r="I56" s="21">
        <f t="shared" si="3"/>
        <v>-3837.6578947368425</v>
      </c>
      <c r="J56" s="9"/>
    </row>
    <row r="57" spans="1:10" ht="15" customHeight="1">
      <c r="A57" s="23" t="s">
        <v>27</v>
      </c>
      <c r="B57" s="34">
        <v>26679</v>
      </c>
      <c r="C57" s="35">
        <v>14</v>
      </c>
      <c r="D57" s="36">
        <v>6000</v>
      </c>
      <c r="E57" s="35"/>
      <c r="F57" s="36">
        <f t="shared" si="2"/>
        <v>6000</v>
      </c>
      <c r="G57" s="36">
        <v>514</v>
      </c>
      <c r="H57" s="36">
        <f>G57/4</f>
        <v>128.5</v>
      </c>
      <c r="I57" s="22">
        <f t="shared" si="3"/>
        <v>1816.3421052631575</v>
      </c>
      <c r="J57" s="23"/>
    </row>
    <row r="58" spans="1:10" ht="15" customHeight="1">
      <c r="A58" s="20" t="s">
        <v>146</v>
      </c>
      <c r="B58" s="44">
        <v>37634</v>
      </c>
      <c r="C58" s="18">
        <v>14</v>
      </c>
      <c r="D58" s="45"/>
      <c r="E58" s="18">
        <v>59</v>
      </c>
      <c r="F58" s="45">
        <f t="shared" si="2"/>
        <v>4425</v>
      </c>
      <c r="G58" s="45"/>
      <c r="H58" s="45">
        <f>H57</f>
        <v>128.5</v>
      </c>
      <c r="I58" s="21">
        <f t="shared" si="3"/>
        <v>241.34210526315746</v>
      </c>
      <c r="J58" s="9"/>
    </row>
    <row r="59" spans="1:10" ht="15" customHeight="1">
      <c r="A59" s="20" t="s">
        <v>147</v>
      </c>
      <c r="B59" s="44" t="s">
        <v>44</v>
      </c>
      <c r="C59" s="18">
        <v>14</v>
      </c>
      <c r="D59" s="45"/>
      <c r="E59" s="18">
        <v>60</v>
      </c>
      <c r="F59" s="45">
        <f t="shared" si="2"/>
        <v>4500</v>
      </c>
      <c r="G59" s="45"/>
      <c r="H59" s="45">
        <f>H58</f>
        <v>128.5</v>
      </c>
      <c r="I59" s="21">
        <f t="shared" si="3"/>
        <v>316.34210526315746</v>
      </c>
      <c r="J59" s="9"/>
    </row>
    <row r="60" spans="1:10" ht="15" customHeight="1">
      <c r="A60" s="20" t="s">
        <v>75</v>
      </c>
      <c r="B60" s="44">
        <v>4420</v>
      </c>
      <c r="C60" s="18">
        <v>14</v>
      </c>
      <c r="D60" s="45"/>
      <c r="E60" s="18">
        <v>41</v>
      </c>
      <c r="F60" s="45">
        <f t="shared" si="2"/>
        <v>3075</v>
      </c>
      <c r="G60" s="45"/>
      <c r="H60" s="45">
        <f>H59</f>
        <v>128.5</v>
      </c>
      <c r="I60" s="21">
        <f t="shared" si="3"/>
        <v>-1108.6578947368425</v>
      </c>
      <c r="J60" s="9"/>
    </row>
    <row r="61" spans="1:10" ht="15" customHeight="1">
      <c r="A61" s="5"/>
      <c r="B61" s="5"/>
      <c r="C61" s="5"/>
      <c r="D61" s="6"/>
      <c r="E61" s="5"/>
      <c r="F61" s="6">
        <f>SUM(F4:F60)</f>
        <v>232225</v>
      </c>
      <c r="G61" s="6"/>
      <c r="H61" s="6">
        <f>SUM(H4:H60)</f>
        <v>13568</v>
      </c>
      <c r="I61" s="6">
        <f>F61+H61</f>
        <v>245793</v>
      </c>
      <c r="J61" s="6"/>
    </row>
    <row r="62" spans="1:10" ht="15" customHeight="1">
      <c r="A62" s="5"/>
      <c r="B62" s="5"/>
      <c r="C62" s="5"/>
      <c r="D62" s="6"/>
      <c r="E62" s="5"/>
      <c r="F62" s="6"/>
      <c r="G62" s="6"/>
      <c r="H62" s="8" t="s">
        <v>56</v>
      </c>
      <c r="I62" s="6">
        <f>I61/(COUNTIF(A4:A60,"*"))</f>
        <v>4312.1578947368425</v>
      </c>
      <c r="J62" s="5"/>
    </row>
  </sheetData>
  <autoFilter ref="A3:J60" xr:uid="{6F474B58-787A-4D45-B02F-A5A27401A210}">
    <sortState xmlns:xlrd2="http://schemas.microsoft.com/office/spreadsheetml/2017/richdata2" ref="A4:J62">
      <sortCondition ref="C3:C60"/>
    </sortState>
  </autoFilter>
  <conditionalFormatting sqref="I4:I60">
    <cfRule type="cellIs" dxfId="3" priority="1" operator="lessThan">
      <formula>0</formula>
    </cfRule>
  </conditionalFormatting>
  <pageMargins left="0.7" right="0.7" top="0.75" bottom="0.75" header="0.3" footer="0.3"/>
  <pageSetup paperSize="9" scale="88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A3CE5-5369-6E44-A858-22D7BB840FA9}">
  <dimension ref="A1:N52"/>
  <sheetViews>
    <sheetView zoomScale="80" zoomScaleNormal="80" workbookViewId="0">
      <selection activeCell="K22" sqref="K22"/>
    </sheetView>
  </sheetViews>
  <sheetFormatPr defaultColWidth="8.81640625" defaultRowHeight="15" customHeight="1"/>
  <cols>
    <col min="1" max="1" width="26.81640625" style="2" customWidth="1"/>
    <col min="2" max="2" width="14.7265625" style="2" bestFit="1" customWidth="1"/>
    <col min="3" max="3" width="8.81640625" style="2" bestFit="1" customWidth="1"/>
    <col min="4" max="4" width="10" style="3" bestFit="1" customWidth="1"/>
    <col min="5" max="5" width="11.1796875" style="2" customWidth="1"/>
    <col min="6" max="6" width="10.7265625" style="3" bestFit="1" customWidth="1"/>
    <col min="7" max="7" width="11.26953125" style="3" customWidth="1"/>
    <col min="8" max="8" width="13" style="3" customWidth="1"/>
    <col min="9" max="9" width="10.7265625" style="3" bestFit="1" customWidth="1"/>
    <col min="10" max="10" width="35.1796875" style="2" bestFit="1" customWidth="1"/>
    <col min="11" max="16384" width="8.81640625" style="2"/>
  </cols>
  <sheetData>
    <row r="1" spans="1:10" ht="31">
      <c r="A1" s="7" t="s">
        <v>148</v>
      </c>
      <c r="J1" s="11"/>
    </row>
    <row r="2" spans="1:10" ht="15" customHeight="1">
      <c r="A2" s="1"/>
      <c r="B2" s="1"/>
      <c r="C2" s="1" t="s">
        <v>1</v>
      </c>
      <c r="D2" s="4" t="s">
        <v>2</v>
      </c>
      <c r="E2" s="1" t="s">
        <v>3</v>
      </c>
      <c r="F2" s="4"/>
      <c r="G2" s="4" t="s">
        <v>4</v>
      </c>
      <c r="H2" s="4"/>
      <c r="I2" s="4" t="s">
        <v>5</v>
      </c>
      <c r="J2" s="1"/>
    </row>
    <row r="3" spans="1:10" ht="15" customHeight="1">
      <c r="A3" s="1" t="s">
        <v>6</v>
      </c>
      <c r="B3" s="1" t="s">
        <v>7</v>
      </c>
      <c r="C3" s="1" t="s">
        <v>8</v>
      </c>
      <c r="D3" s="4" t="s">
        <v>9</v>
      </c>
      <c r="E3" s="1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1" t="s">
        <v>15</v>
      </c>
    </row>
    <row r="4" spans="1:10" ht="15" customHeight="1">
      <c r="A4" s="24" t="s">
        <v>96</v>
      </c>
      <c r="B4" s="25">
        <v>3860</v>
      </c>
      <c r="C4" s="23">
        <v>1</v>
      </c>
      <c r="D4" s="22">
        <v>6000</v>
      </c>
      <c r="E4" s="23"/>
      <c r="F4" s="22">
        <f t="shared" ref="F4:F48" si="0">(E4*75)+D4</f>
        <v>6000</v>
      </c>
      <c r="G4" s="22">
        <v>2838</v>
      </c>
      <c r="H4" s="22">
        <f>G4/4</f>
        <v>709.5</v>
      </c>
      <c r="I4" s="22">
        <f t="shared" ref="I4:I50" si="1">F4+H4-$I$52</f>
        <v>1912.3723404255315</v>
      </c>
      <c r="J4" s="23"/>
    </row>
    <row r="5" spans="1:10" ht="15" customHeight="1">
      <c r="A5" s="18" t="s">
        <v>94</v>
      </c>
      <c r="B5" s="44">
        <v>40068</v>
      </c>
      <c r="C5" s="18">
        <v>1</v>
      </c>
      <c r="D5" s="45"/>
      <c r="E5" s="18">
        <v>62</v>
      </c>
      <c r="F5" s="21">
        <f t="shared" si="0"/>
        <v>4650</v>
      </c>
      <c r="G5" s="45"/>
      <c r="H5" s="21">
        <f>H4</f>
        <v>709.5</v>
      </c>
      <c r="I5" s="21">
        <f t="shared" si="1"/>
        <v>562.37234042553155</v>
      </c>
      <c r="J5" s="9"/>
    </row>
    <row r="6" spans="1:10" ht="15" customHeight="1">
      <c r="A6" s="20" t="s">
        <v>64</v>
      </c>
      <c r="B6" s="14">
        <v>20822</v>
      </c>
      <c r="C6" s="9">
        <v>1</v>
      </c>
      <c r="D6" s="21"/>
      <c r="E6" s="9">
        <v>64</v>
      </c>
      <c r="F6" s="21">
        <f t="shared" si="0"/>
        <v>4800</v>
      </c>
      <c r="G6" s="21"/>
      <c r="H6" s="21">
        <f>H5</f>
        <v>709.5</v>
      </c>
      <c r="I6" s="21">
        <f t="shared" si="1"/>
        <v>712.37234042553155</v>
      </c>
      <c r="J6" s="9"/>
    </row>
    <row r="7" spans="1:10" ht="15" customHeight="1">
      <c r="A7" s="9" t="s">
        <v>27</v>
      </c>
      <c r="B7" s="14">
        <v>26679</v>
      </c>
      <c r="C7" s="9">
        <v>1</v>
      </c>
      <c r="D7" s="21"/>
      <c r="E7" s="9">
        <v>58</v>
      </c>
      <c r="F7" s="21">
        <f t="shared" si="0"/>
        <v>4350</v>
      </c>
      <c r="G7" s="21"/>
      <c r="H7" s="21">
        <f>H6</f>
        <v>709.5</v>
      </c>
      <c r="I7" s="21">
        <f t="shared" si="1"/>
        <v>262.37234042553155</v>
      </c>
      <c r="J7" s="9"/>
    </row>
    <row r="8" spans="1:10" ht="15" customHeight="1">
      <c r="A8" s="26" t="s">
        <v>149</v>
      </c>
      <c r="B8" s="25">
        <v>11560</v>
      </c>
      <c r="C8" s="23">
        <v>2</v>
      </c>
      <c r="D8" s="22">
        <v>6000</v>
      </c>
      <c r="E8" s="23"/>
      <c r="F8" s="22">
        <f t="shared" si="0"/>
        <v>6000</v>
      </c>
      <c r="G8" s="22">
        <v>2728</v>
      </c>
      <c r="H8" s="22">
        <f>G8/4</f>
        <v>682</v>
      </c>
      <c r="I8" s="22">
        <f t="shared" si="1"/>
        <v>1884.8723404255315</v>
      </c>
      <c r="J8" s="23"/>
    </row>
    <row r="9" spans="1:10" ht="15" customHeight="1">
      <c r="A9" s="20" t="s">
        <v>150</v>
      </c>
      <c r="B9" s="14" t="s">
        <v>151</v>
      </c>
      <c r="C9" s="9">
        <v>2</v>
      </c>
      <c r="D9" s="21"/>
      <c r="E9" s="9">
        <v>63</v>
      </c>
      <c r="F9" s="21">
        <f t="shared" si="0"/>
        <v>4725</v>
      </c>
      <c r="G9" s="21"/>
      <c r="H9" s="21">
        <f>H8</f>
        <v>682</v>
      </c>
      <c r="I9" s="21">
        <f t="shared" si="1"/>
        <v>609.87234042553155</v>
      </c>
      <c r="J9" s="9"/>
    </row>
    <row r="10" spans="1:10" ht="15" customHeight="1">
      <c r="A10" s="9" t="s">
        <v>152</v>
      </c>
      <c r="B10" s="14">
        <v>28899</v>
      </c>
      <c r="C10" s="9">
        <v>2</v>
      </c>
      <c r="D10" s="21"/>
      <c r="E10" s="9">
        <v>80</v>
      </c>
      <c r="F10" s="21">
        <f t="shared" si="0"/>
        <v>6000</v>
      </c>
      <c r="G10" s="21"/>
      <c r="H10" s="21">
        <f>H9</f>
        <v>682</v>
      </c>
      <c r="I10" s="21">
        <f t="shared" si="1"/>
        <v>1884.8723404255315</v>
      </c>
      <c r="J10" s="9"/>
    </row>
    <row r="11" spans="1:10" ht="15" customHeight="1">
      <c r="A11" s="9" t="s">
        <v>153</v>
      </c>
      <c r="B11" s="14">
        <v>3518</v>
      </c>
      <c r="C11" s="9">
        <v>2</v>
      </c>
      <c r="D11" s="21"/>
      <c r="E11" s="9">
        <v>77</v>
      </c>
      <c r="F11" s="21">
        <f t="shared" si="0"/>
        <v>5775</v>
      </c>
      <c r="G11" s="21"/>
      <c r="H11" s="21">
        <f>H10</f>
        <v>682</v>
      </c>
      <c r="I11" s="21">
        <f t="shared" si="1"/>
        <v>1659.8723404255315</v>
      </c>
      <c r="J11" s="9"/>
    </row>
    <row r="12" spans="1:10" ht="15" customHeight="1">
      <c r="A12" s="24" t="s">
        <v>33</v>
      </c>
      <c r="B12" s="37">
        <v>23792</v>
      </c>
      <c r="C12" s="23">
        <v>3</v>
      </c>
      <c r="D12" s="22">
        <v>6000</v>
      </c>
      <c r="E12" s="23"/>
      <c r="F12" s="22">
        <f t="shared" si="0"/>
        <v>6000</v>
      </c>
      <c r="G12" s="22">
        <v>1009</v>
      </c>
      <c r="H12" s="22">
        <f>G12/4</f>
        <v>252.25</v>
      </c>
      <c r="I12" s="22">
        <f t="shared" si="1"/>
        <v>1455.1223404255315</v>
      </c>
      <c r="J12" s="23"/>
    </row>
    <row r="13" spans="1:10" ht="15" customHeight="1">
      <c r="A13" s="9" t="s">
        <v>125</v>
      </c>
      <c r="B13" s="14" t="s">
        <v>31</v>
      </c>
      <c r="C13" s="9">
        <v>3</v>
      </c>
      <c r="D13" s="21"/>
      <c r="E13" s="9">
        <v>4</v>
      </c>
      <c r="F13" s="21">
        <f t="shared" si="0"/>
        <v>300</v>
      </c>
      <c r="G13" s="21"/>
      <c r="H13" s="21">
        <f>H12</f>
        <v>252.25</v>
      </c>
      <c r="I13" s="21">
        <f t="shared" si="1"/>
        <v>-4244.8776595744685</v>
      </c>
      <c r="J13" s="9"/>
    </row>
    <row r="14" spans="1:10" ht="15" customHeight="1">
      <c r="A14" s="9" t="s">
        <v>32</v>
      </c>
      <c r="B14" s="14">
        <v>2167</v>
      </c>
      <c r="C14" s="9">
        <v>3</v>
      </c>
      <c r="D14" s="21"/>
      <c r="E14" s="9">
        <v>41</v>
      </c>
      <c r="F14" s="21">
        <f t="shared" si="0"/>
        <v>3075</v>
      </c>
      <c r="G14" s="21"/>
      <c r="H14" s="21">
        <f>H13</f>
        <v>252.25</v>
      </c>
      <c r="I14" s="21">
        <f t="shared" si="1"/>
        <v>-1469.8776595744685</v>
      </c>
      <c r="J14" s="9"/>
    </row>
    <row r="15" spans="1:10" ht="15" customHeight="1">
      <c r="A15" s="9" t="s">
        <v>154</v>
      </c>
      <c r="B15" s="14">
        <v>4128</v>
      </c>
      <c r="C15" s="9">
        <v>3</v>
      </c>
      <c r="D15" s="21"/>
      <c r="E15" s="9">
        <v>51</v>
      </c>
      <c r="F15" s="21">
        <f t="shared" si="0"/>
        <v>3825</v>
      </c>
      <c r="G15" s="21"/>
      <c r="H15" s="21">
        <f>H14</f>
        <v>252.25</v>
      </c>
      <c r="I15" s="21">
        <f t="shared" si="1"/>
        <v>-719.87765957446845</v>
      </c>
      <c r="J15" s="9"/>
    </row>
    <row r="16" spans="1:10" ht="15" customHeight="1">
      <c r="A16" s="23" t="s">
        <v>155</v>
      </c>
      <c r="B16" s="25" t="s">
        <v>156</v>
      </c>
      <c r="C16" s="23">
        <v>4</v>
      </c>
      <c r="D16" s="22">
        <v>6000</v>
      </c>
      <c r="E16" s="23"/>
      <c r="F16" s="22">
        <f t="shared" si="0"/>
        <v>6000</v>
      </c>
      <c r="G16" s="22">
        <v>1735</v>
      </c>
      <c r="H16" s="22">
        <f>G16/4</f>
        <v>433.75</v>
      </c>
      <c r="I16" s="22">
        <f t="shared" si="1"/>
        <v>1636.6223404255315</v>
      </c>
      <c r="J16" s="23"/>
    </row>
    <row r="17" spans="1:14" ht="15" customHeight="1">
      <c r="A17" s="20" t="s">
        <v>66</v>
      </c>
      <c r="B17" s="47">
        <v>11298</v>
      </c>
      <c r="C17" s="9">
        <v>4</v>
      </c>
      <c r="D17" s="21"/>
      <c r="E17" s="9">
        <v>29</v>
      </c>
      <c r="F17" s="21">
        <f t="shared" si="0"/>
        <v>2175</v>
      </c>
      <c r="G17" s="21"/>
      <c r="H17" s="21">
        <f>H16</f>
        <v>433.75</v>
      </c>
      <c r="I17" s="21">
        <f t="shared" si="1"/>
        <v>-2188.3776595744685</v>
      </c>
      <c r="J17" s="9"/>
    </row>
    <row r="18" spans="1:14" ht="15" customHeight="1">
      <c r="A18" s="20" t="s">
        <v>157</v>
      </c>
      <c r="B18" s="47">
        <v>44594</v>
      </c>
      <c r="C18" s="9">
        <v>4</v>
      </c>
      <c r="D18" s="21"/>
      <c r="E18" s="9">
        <v>27</v>
      </c>
      <c r="F18" s="21">
        <f t="shared" si="0"/>
        <v>2025</v>
      </c>
      <c r="G18" s="21"/>
      <c r="H18" s="21">
        <f>H17</f>
        <v>433.75</v>
      </c>
      <c r="I18" s="21">
        <f t="shared" si="1"/>
        <v>-2338.3776595744685</v>
      </c>
      <c r="J18" s="9"/>
    </row>
    <row r="19" spans="1:14" ht="15" customHeight="1">
      <c r="A19" s="9" t="s">
        <v>39</v>
      </c>
      <c r="B19" s="14">
        <v>11408</v>
      </c>
      <c r="C19" s="9">
        <v>4</v>
      </c>
      <c r="D19" s="21"/>
      <c r="E19" s="9">
        <v>29</v>
      </c>
      <c r="F19" s="21">
        <f t="shared" si="0"/>
        <v>2175</v>
      </c>
      <c r="G19" s="21"/>
      <c r="H19" s="21">
        <f>H18</f>
        <v>433.75</v>
      </c>
      <c r="I19" s="21">
        <f t="shared" si="1"/>
        <v>-2188.3776595744685</v>
      </c>
      <c r="J19" s="9"/>
    </row>
    <row r="20" spans="1:14" ht="15" customHeight="1">
      <c r="A20" s="23" t="s">
        <v>53</v>
      </c>
      <c r="B20" s="25" t="s">
        <v>158</v>
      </c>
      <c r="C20" s="23">
        <v>5</v>
      </c>
      <c r="D20" s="22">
        <v>3000</v>
      </c>
      <c r="E20" s="23"/>
      <c r="F20" s="22">
        <f t="shared" si="0"/>
        <v>3000</v>
      </c>
      <c r="G20" s="22">
        <v>2154</v>
      </c>
      <c r="H20" s="22">
        <f>G20/3</f>
        <v>718</v>
      </c>
      <c r="I20" s="22">
        <f t="shared" si="1"/>
        <v>-1079.1276595744685</v>
      </c>
      <c r="J20" s="23"/>
    </row>
    <row r="21" spans="1:14" ht="15" customHeight="1">
      <c r="A21" s="9" t="s">
        <v>159</v>
      </c>
      <c r="B21" s="14" t="s">
        <v>160</v>
      </c>
      <c r="C21" s="9">
        <v>5</v>
      </c>
      <c r="D21" s="21"/>
      <c r="E21" s="9">
        <v>37</v>
      </c>
      <c r="F21" s="21">
        <f t="shared" si="0"/>
        <v>2775</v>
      </c>
      <c r="G21" s="21"/>
      <c r="H21" s="21">
        <f>H20</f>
        <v>718</v>
      </c>
      <c r="I21" s="21">
        <f t="shared" si="1"/>
        <v>-1304.1276595744685</v>
      </c>
      <c r="J21" s="9"/>
    </row>
    <row r="22" spans="1:14" ht="15" customHeight="1">
      <c r="A22" s="20" t="s">
        <v>161</v>
      </c>
      <c r="B22" s="14">
        <v>26165</v>
      </c>
      <c r="C22" s="9">
        <v>5</v>
      </c>
      <c r="D22" s="21"/>
      <c r="E22" s="9">
        <v>2</v>
      </c>
      <c r="F22" s="21">
        <f t="shared" si="0"/>
        <v>150</v>
      </c>
      <c r="G22" s="21"/>
      <c r="H22" s="21">
        <f>H21</f>
        <v>718</v>
      </c>
      <c r="I22" s="21">
        <f t="shared" si="1"/>
        <v>-3929.1276595744685</v>
      </c>
      <c r="J22" s="9"/>
    </row>
    <row r="23" spans="1:14" ht="15" customHeight="1">
      <c r="A23" s="23" t="s">
        <v>162</v>
      </c>
      <c r="B23" s="25" t="s">
        <v>163</v>
      </c>
      <c r="C23" s="23">
        <v>6</v>
      </c>
      <c r="D23" s="22">
        <v>6000</v>
      </c>
      <c r="E23" s="23"/>
      <c r="F23" s="22">
        <f t="shared" si="0"/>
        <v>6000</v>
      </c>
      <c r="G23" s="22">
        <v>3929</v>
      </c>
      <c r="H23" s="22">
        <f>G23/4</f>
        <v>982.25</v>
      </c>
      <c r="I23" s="22">
        <f t="shared" si="1"/>
        <v>2185.1223404255315</v>
      </c>
      <c r="J23" s="23"/>
    </row>
    <row r="24" spans="1:14" ht="15" customHeight="1">
      <c r="A24" s="9" t="s">
        <v>36</v>
      </c>
      <c r="B24" s="14">
        <v>36046</v>
      </c>
      <c r="C24" s="9">
        <v>6</v>
      </c>
      <c r="D24" s="21"/>
      <c r="E24" s="9">
        <v>26</v>
      </c>
      <c r="F24" s="21">
        <f t="shared" si="0"/>
        <v>1950</v>
      </c>
      <c r="G24" s="21"/>
      <c r="H24" s="21">
        <f>H23</f>
        <v>982.25</v>
      </c>
      <c r="I24" s="21">
        <f t="shared" si="1"/>
        <v>-1864.8776595744685</v>
      </c>
      <c r="J24" s="9"/>
    </row>
    <row r="25" spans="1:14" ht="15" customHeight="1">
      <c r="A25" s="9" t="s">
        <v>164</v>
      </c>
      <c r="B25" s="14">
        <v>2290</v>
      </c>
      <c r="C25" s="9">
        <v>6</v>
      </c>
      <c r="D25" s="21"/>
      <c r="E25" s="9">
        <v>38</v>
      </c>
      <c r="F25" s="21">
        <f t="shared" si="0"/>
        <v>2850</v>
      </c>
      <c r="G25" s="21"/>
      <c r="H25" s="21">
        <f>H24</f>
        <v>982.25</v>
      </c>
      <c r="I25" s="21">
        <f t="shared" si="1"/>
        <v>-964.87765957446845</v>
      </c>
      <c r="J25" s="9"/>
    </row>
    <row r="26" spans="1:14" ht="15" customHeight="1">
      <c r="A26" s="20" t="s">
        <v>165</v>
      </c>
      <c r="B26" s="47">
        <v>45569</v>
      </c>
      <c r="C26" s="9">
        <v>6</v>
      </c>
      <c r="D26" s="21"/>
      <c r="E26" s="9">
        <v>31</v>
      </c>
      <c r="F26" s="21">
        <f t="shared" si="0"/>
        <v>2325</v>
      </c>
      <c r="G26" s="21"/>
      <c r="H26" s="21">
        <f>H25</f>
        <v>982.25</v>
      </c>
      <c r="I26" s="21">
        <f t="shared" si="1"/>
        <v>-1489.8776595744685</v>
      </c>
      <c r="J26" s="9"/>
    </row>
    <row r="27" spans="1:14" ht="15" customHeight="1">
      <c r="A27" s="23" t="s">
        <v>43</v>
      </c>
      <c r="B27" s="25" t="s">
        <v>44</v>
      </c>
      <c r="C27" s="23">
        <v>7</v>
      </c>
      <c r="D27" s="22">
        <v>6000</v>
      </c>
      <c r="E27" s="23"/>
      <c r="F27" s="22">
        <f t="shared" si="0"/>
        <v>6000</v>
      </c>
      <c r="G27" s="22">
        <v>693</v>
      </c>
      <c r="H27" s="22">
        <f>G27/4</f>
        <v>173.25</v>
      </c>
      <c r="I27" s="22">
        <f t="shared" si="1"/>
        <v>1376.1223404255315</v>
      </c>
      <c r="J27" s="23"/>
    </row>
    <row r="28" spans="1:14" ht="15" customHeight="1">
      <c r="A28" s="20" t="s">
        <v>37</v>
      </c>
      <c r="B28" s="14" t="s">
        <v>38</v>
      </c>
      <c r="C28" s="9">
        <v>7</v>
      </c>
      <c r="D28" s="21"/>
      <c r="E28" s="9">
        <v>35</v>
      </c>
      <c r="F28" s="21">
        <f t="shared" si="0"/>
        <v>2625</v>
      </c>
      <c r="G28" s="21"/>
      <c r="H28" s="21">
        <f>H27</f>
        <v>173.25</v>
      </c>
      <c r="I28" s="21">
        <f t="shared" si="1"/>
        <v>-1998.8776595744685</v>
      </c>
      <c r="J28" s="9"/>
    </row>
    <row r="29" spans="1:14" ht="15" customHeight="1">
      <c r="A29" s="20" t="s">
        <v>41</v>
      </c>
      <c r="B29" s="14" t="s">
        <v>119</v>
      </c>
      <c r="C29" s="9">
        <v>7</v>
      </c>
      <c r="D29" s="21"/>
      <c r="E29" s="9">
        <v>36</v>
      </c>
      <c r="F29" s="21">
        <f t="shared" si="0"/>
        <v>2700</v>
      </c>
      <c r="G29" s="21"/>
      <c r="H29" s="21">
        <f>H28</f>
        <v>173.25</v>
      </c>
      <c r="I29" s="21">
        <f t="shared" si="1"/>
        <v>-1923.8776595744685</v>
      </c>
      <c r="J29" s="9"/>
    </row>
    <row r="30" spans="1:14" ht="15" customHeight="1">
      <c r="A30" s="20" t="s">
        <v>166</v>
      </c>
      <c r="B30" s="47">
        <v>11555</v>
      </c>
      <c r="C30" s="9">
        <v>7</v>
      </c>
      <c r="D30" s="21"/>
      <c r="E30" s="9">
        <v>64</v>
      </c>
      <c r="F30" s="21">
        <f t="shared" si="0"/>
        <v>4800</v>
      </c>
      <c r="G30" s="21"/>
      <c r="H30" s="21">
        <f>H29</f>
        <v>173.25</v>
      </c>
      <c r="I30" s="21">
        <f t="shared" si="1"/>
        <v>176.12234042553155</v>
      </c>
      <c r="J30" s="9"/>
    </row>
    <row r="31" spans="1:14" ht="15" customHeight="1">
      <c r="A31" s="24" t="s">
        <v>167</v>
      </c>
      <c r="B31" s="25">
        <v>28415</v>
      </c>
      <c r="C31" s="23">
        <v>8</v>
      </c>
      <c r="D31" s="22">
        <v>6000</v>
      </c>
      <c r="E31" s="23"/>
      <c r="F31" s="22">
        <f t="shared" si="0"/>
        <v>6000</v>
      </c>
      <c r="G31" s="22">
        <v>0</v>
      </c>
      <c r="H31" s="22">
        <f>G31/4</f>
        <v>0</v>
      </c>
      <c r="I31" s="22">
        <f t="shared" si="1"/>
        <v>1202.8723404255315</v>
      </c>
      <c r="J31" s="23"/>
      <c r="K31" s="52"/>
      <c r="L31" s="53"/>
      <c r="M31" s="53"/>
      <c r="N31" s="53"/>
    </row>
    <row r="32" spans="1:14" ht="15" customHeight="1">
      <c r="A32" s="9" t="s">
        <v>40</v>
      </c>
      <c r="B32" s="14" t="s">
        <v>122</v>
      </c>
      <c r="C32" s="9">
        <v>8</v>
      </c>
      <c r="D32" s="21"/>
      <c r="E32" s="9">
        <v>35</v>
      </c>
      <c r="F32" s="21">
        <f t="shared" si="0"/>
        <v>2625</v>
      </c>
      <c r="G32" s="21"/>
      <c r="H32" s="21">
        <f>H31</f>
        <v>0</v>
      </c>
      <c r="I32" s="21">
        <f t="shared" si="1"/>
        <v>-2172.1276595744685</v>
      </c>
      <c r="J32" s="9"/>
    </row>
    <row r="33" spans="1:10" ht="15" customHeight="1">
      <c r="A33" s="20" t="s">
        <v>45</v>
      </c>
      <c r="B33" s="47">
        <v>39265</v>
      </c>
      <c r="C33" s="9">
        <v>8</v>
      </c>
      <c r="D33" s="21"/>
      <c r="E33" s="9">
        <v>19</v>
      </c>
      <c r="F33" s="21">
        <f t="shared" si="0"/>
        <v>1425</v>
      </c>
      <c r="G33" s="21"/>
      <c r="H33" s="21">
        <f>H32</f>
        <v>0</v>
      </c>
      <c r="I33" s="21">
        <f t="shared" si="1"/>
        <v>-3372.1276595744685</v>
      </c>
      <c r="J33" s="9"/>
    </row>
    <row r="34" spans="1:10" ht="15" customHeight="1">
      <c r="A34" s="9" t="s">
        <v>103</v>
      </c>
      <c r="B34" s="14" t="s">
        <v>168</v>
      </c>
      <c r="C34" s="9">
        <v>8</v>
      </c>
      <c r="D34" s="21"/>
      <c r="E34" s="9">
        <v>48</v>
      </c>
      <c r="F34" s="21">
        <f t="shared" si="0"/>
        <v>3600</v>
      </c>
      <c r="G34" s="21"/>
      <c r="H34" s="21">
        <f>H33</f>
        <v>0</v>
      </c>
      <c r="I34" s="21">
        <f t="shared" si="1"/>
        <v>-1197.1276595744685</v>
      </c>
      <c r="J34" s="9"/>
    </row>
    <row r="35" spans="1:10" ht="15" customHeight="1">
      <c r="A35" s="24" t="s">
        <v>20</v>
      </c>
      <c r="B35" s="25">
        <v>39622</v>
      </c>
      <c r="C35" s="23">
        <v>9</v>
      </c>
      <c r="D35" s="22">
        <v>6000</v>
      </c>
      <c r="E35" s="23"/>
      <c r="F35" s="22">
        <f t="shared" si="0"/>
        <v>6000</v>
      </c>
      <c r="G35" s="22">
        <v>492</v>
      </c>
      <c r="H35" s="22">
        <f>G35/4</f>
        <v>123</v>
      </c>
      <c r="I35" s="22">
        <f t="shared" si="1"/>
        <v>1325.8723404255315</v>
      </c>
      <c r="J35" s="23"/>
    </row>
    <row r="36" spans="1:10" ht="15" customHeight="1">
      <c r="A36" s="9" t="s">
        <v>169</v>
      </c>
      <c r="B36" s="14">
        <v>11475</v>
      </c>
      <c r="C36" s="9">
        <v>9</v>
      </c>
      <c r="D36" s="21"/>
      <c r="E36" s="9">
        <v>14</v>
      </c>
      <c r="F36" s="21">
        <f t="shared" si="0"/>
        <v>1050</v>
      </c>
      <c r="G36" s="21"/>
      <c r="H36" s="21">
        <f>H35</f>
        <v>123</v>
      </c>
      <c r="I36" s="21">
        <f t="shared" si="1"/>
        <v>-3624.1276595744685</v>
      </c>
      <c r="J36" s="9"/>
    </row>
    <row r="37" spans="1:10" ht="15" customHeight="1">
      <c r="A37" s="9" t="s">
        <v>170</v>
      </c>
      <c r="B37" s="14">
        <v>2767</v>
      </c>
      <c r="C37" s="9">
        <v>9</v>
      </c>
      <c r="D37" s="21"/>
      <c r="E37" s="9">
        <v>2</v>
      </c>
      <c r="F37" s="21">
        <f t="shared" si="0"/>
        <v>150</v>
      </c>
      <c r="G37" s="21"/>
      <c r="H37" s="21">
        <f>H36</f>
        <v>123</v>
      </c>
      <c r="I37" s="21">
        <f t="shared" si="1"/>
        <v>-4524.1276595744685</v>
      </c>
      <c r="J37" s="9"/>
    </row>
    <row r="38" spans="1:10" ht="15" customHeight="1">
      <c r="A38" s="20" t="s">
        <v>171</v>
      </c>
      <c r="B38" s="14" t="s">
        <v>131</v>
      </c>
      <c r="C38" s="9">
        <v>9</v>
      </c>
      <c r="D38" s="21"/>
      <c r="E38" s="9">
        <v>95</v>
      </c>
      <c r="F38" s="21">
        <f t="shared" si="0"/>
        <v>7125</v>
      </c>
      <c r="G38" s="21"/>
      <c r="H38" s="21">
        <f>H37</f>
        <v>123</v>
      </c>
      <c r="I38" s="21">
        <f t="shared" si="1"/>
        <v>2450.8723404255315</v>
      </c>
      <c r="J38" s="9"/>
    </row>
    <row r="39" spans="1:10" ht="15" customHeight="1">
      <c r="A39" s="23" t="s">
        <v>144</v>
      </c>
      <c r="B39" s="37">
        <v>11411</v>
      </c>
      <c r="C39" s="23">
        <v>10</v>
      </c>
      <c r="D39" s="22">
        <v>6000</v>
      </c>
      <c r="E39" s="23"/>
      <c r="F39" s="22">
        <f t="shared" si="0"/>
        <v>6000</v>
      </c>
      <c r="G39" s="22">
        <v>591</v>
      </c>
      <c r="H39" s="22">
        <f>G39/4</f>
        <v>147.75</v>
      </c>
      <c r="I39" s="22">
        <f t="shared" si="1"/>
        <v>1350.6223404255315</v>
      </c>
      <c r="J39" s="23"/>
    </row>
    <row r="40" spans="1:10" ht="15" customHeight="1">
      <c r="A40" s="20" t="s">
        <v>172</v>
      </c>
      <c r="B40" s="14">
        <v>11414</v>
      </c>
      <c r="C40" s="9">
        <v>10</v>
      </c>
      <c r="D40" s="21"/>
      <c r="E40" s="9">
        <v>0</v>
      </c>
      <c r="F40" s="21">
        <f t="shared" si="0"/>
        <v>0</v>
      </c>
      <c r="G40" s="21"/>
      <c r="H40" s="21">
        <f>H39</f>
        <v>147.75</v>
      </c>
      <c r="I40" s="21">
        <f t="shared" si="1"/>
        <v>-4649.3776595744685</v>
      </c>
      <c r="J40" s="9"/>
    </row>
    <row r="41" spans="1:10" ht="15" customHeight="1">
      <c r="A41" s="9" t="s">
        <v>48</v>
      </c>
      <c r="B41" s="14" t="s">
        <v>173</v>
      </c>
      <c r="C41" s="9">
        <v>10</v>
      </c>
      <c r="D41" s="21"/>
      <c r="E41" s="9">
        <v>3</v>
      </c>
      <c r="F41" s="21">
        <f t="shared" si="0"/>
        <v>225</v>
      </c>
      <c r="G41" s="21"/>
      <c r="H41" s="21">
        <f>H40</f>
        <v>147.75</v>
      </c>
      <c r="I41" s="21">
        <f t="shared" si="1"/>
        <v>-4424.3776595744685</v>
      </c>
      <c r="J41" s="9"/>
    </row>
    <row r="42" spans="1:10" ht="15" customHeight="1">
      <c r="A42" s="20" t="s">
        <v>174</v>
      </c>
      <c r="B42" s="14" t="s">
        <v>131</v>
      </c>
      <c r="C42" s="9">
        <v>10</v>
      </c>
      <c r="D42" s="21"/>
      <c r="E42" s="9">
        <v>95</v>
      </c>
      <c r="F42" s="21">
        <f t="shared" si="0"/>
        <v>7125</v>
      </c>
      <c r="G42" s="21"/>
      <c r="H42" s="21">
        <f>H41</f>
        <v>147.75</v>
      </c>
      <c r="I42" s="21">
        <f t="shared" si="1"/>
        <v>2475.6223404255315</v>
      </c>
      <c r="J42" s="9"/>
    </row>
    <row r="43" spans="1:10" ht="15" customHeight="1">
      <c r="A43" s="23" t="s">
        <v>26</v>
      </c>
      <c r="B43" s="25" t="s">
        <v>175</v>
      </c>
      <c r="C43" s="23">
        <v>11</v>
      </c>
      <c r="D43" s="22">
        <v>6000</v>
      </c>
      <c r="E43" s="23"/>
      <c r="F43" s="22">
        <f t="shared" si="0"/>
        <v>6000</v>
      </c>
      <c r="G43" s="22">
        <v>1557</v>
      </c>
      <c r="H43" s="22">
        <f>G43/4</f>
        <v>389.25</v>
      </c>
      <c r="I43" s="22">
        <f t="shared" si="1"/>
        <v>1592.1223404255315</v>
      </c>
      <c r="J43" s="23"/>
    </row>
    <row r="44" spans="1:10" ht="15" customHeight="1">
      <c r="A44" s="9" t="s">
        <v>176</v>
      </c>
      <c r="B44" s="47">
        <v>11423</v>
      </c>
      <c r="C44" s="9">
        <v>11</v>
      </c>
      <c r="D44" s="21"/>
      <c r="E44" s="9">
        <v>14</v>
      </c>
      <c r="F44" s="21">
        <f t="shared" si="0"/>
        <v>1050</v>
      </c>
      <c r="G44" s="21"/>
      <c r="H44" s="21">
        <f>H43</f>
        <v>389.25</v>
      </c>
      <c r="I44" s="21">
        <f t="shared" si="1"/>
        <v>-3357.8776595744685</v>
      </c>
      <c r="J44" s="9"/>
    </row>
    <row r="45" spans="1:10" ht="15" customHeight="1">
      <c r="A45" s="9" t="s">
        <v>177</v>
      </c>
      <c r="B45" s="14" t="s">
        <v>178</v>
      </c>
      <c r="C45" s="9">
        <v>11</v>
      </c>
      <c r="D45" s="21"/>
      <c r="E45" s="9">
        <v>76</v>
      </c>
      <c r="F45" s="21">
        <f t="shared" si="0"/>
        <v>5700</v>
      </c>
      <c r="G45" s="21"/>
      <c r="H45" s="21">
        <f>H44</f>
        <v>389.25</v>
      </c>
      <c r="I45" s="21">
        <f t="shared" si="1"/>
        <v>1292.1223404255315</v>
      </c>
      <c r="J45" s="9"/>
    </row>
    <row r="46" spans="1:10" ht="15" customHeight="1">
      <c r="A46" s="20" t="s">
        <v>179</v>
      </c>
      <c r="B46" s="14">
        <v>4337</v>
      </c>
      <c r="C46" s="9">
        <v>11</v>
      </c>
      <c r="D46" s="21"/>
      <c r="E46" s="9">
        <v>8</v>
      </c>
      <c r="F46" s="21">
        <f t="shared" si="0"/>
        <v>600</v>
      </c>
      <c r="G46" s="21"/>
      <c r="H46" s="21">
        <f>H45</f>
        <v>389.25</v>
      </c>
      <c r="I46" s="21">
        <f t="shared" si="1"/>
        <v>-3807.8776595744685</v>
      </c>
      <c r="J46" s="9"/>
    </row>
    <row r="47" spans="1:10" ht="15" customHeight="1">
      <c r="A47" s="23" t="s">
        <v>59</v>
      </c>
      <c r="B47" s="37">
        <v>11482</v>
      </c>
      <c r="C47" s="23">
        <v>12</v>
      </c>
      <c r="D47" s="22">
        <v>6000</v>
      </c>
      <c r="E47" s="23"/>
      <c r="F47" s="22">
        <f t="shared" si="0"/>
        <v>6000</v>
      </c>
      <c r="G47" s="22">
        <v>1564</v>
      </c>
      <c r="H47" s="22">
        <f>G47/4</f>
        <v>391</v>
      </c>
      <c r="I47" s="22">
        <f t="shared" si="1"/>
        <v>1593.8723404255315</v>
      </c>
      <c r="J47" s="23"/>
    </row>
    <row r="48" spans="1:10" ht="15" customHeight="1">
      <c r="A48" s="9" t="s">
        <v>17</v>
      </c>
      <c r="B48" s="47">
        <v>11256</v>
      </c>
      <c r="C48" s="9">
        <v>12</v>
      </c>
      <c r="D48" s="21"/>
      <c r="E48" s="9">
        <v>86</v>
      </c>
      <c r="F48" s="21">
        <f t="shared" si="0"/>
        <v>6450</v>
      </c>
      <c r="G48" s="21"/>
      <c r="H48" s="21">
        <f>H47</f>
        <v>391</v>
      </c>
      <c r="I48" s="21">
        <f t="shared" si="1"/>
        <v>2043.8723404255315</v>
      </c>
      <c r="J48" s="9"/>
    </row>
    <row r="49" spans="1:10" ht="15" customHeight="1">
      <c r="A49" s="9" t="s">
        <v>180</v>
      </c>
      <c r="B49" s="14" t="s">
        <v>181</v>
      </c>
      <c r="C49" s="9">
        <v>12</v>
      </c>
      <c r="D49" s="21"/>
      <c r="E49" s="9">
        <v>234</v>
      </c>
      <c r="F49" s="21">
        <f>(E49*150)+D49</f>
        <v>35100</v>
      </c>
      <c r="G49" s="21"/>
      <c r="H49" s="21">
        <f>H48</f>
        <v>391</v>
      </c>
      <c r="I49" s="21">
        <f t="shared" si="1"/>
        <v>30693.872340425532</v>
      </c>
      <c r="J49" s="9"/>
    </row>
    <row r="50" spans="1:10" ht="15" customHeight="1">
      <c r="A50" s="9" t="s">
        <v>79</v>
      </c>
      <c r="B50" s="14">
        <v>2658</v>
      </c>
      <c r="C50" s="9">
        <v>12</v>
      </c>
      <c r="D50" s="21"/>
      <c r="E50" s="9">
        <v>12</v>
      </c>
      <c r="F50" s="21">
        <f>(E50*75)+D50</f>
        <v>900</v>
      </c>
      <c r="G50" s="21"/>
      <c r="H50" s="21">
        <f>H49</f>
        <v>391</v>
      </c>
      <c r="I50" s="21">
        <f t="shared" si="1"/>
        <v>-3506.1276595744685</v>
      </c>
      <c r="J50" s="9"/>
    </row>
    <row r="51" spans="1:10" ht="15" customHeight="1">
      <c r="A51" s="5"/>
      <c r="B51" s="5"/>
      <c r="C51" s="5"/>
      <c r="D51" s="6"/>
      <c r="E51" s="5"/>
      <c r="F51" s="6">
        <f>SUM(F4:F50)</f>
        <v>206175</v>
      </c>
      <c r="G51" s="6"/>
      <c r="H51" s="6">
        <f>SUM(H4:H50)</f>
        <v>19290</v>
      </c>
      <c r="I51" s="6">
        <f>F51+H51</f>
        <v>225465</v>
      </c>
      <c r="J51" s="6"/>
    </row>
    <row r="52" spans="1:10" ht="15" customHeight="1">
      <c r="A52" s="5"/>
      <c r="B52" s="5"/>
      <c r="C52" s="5"/>
      <c r="D52" s="6"/>
      <c r="E52" s="5"/>
      <c r="F52" s="6"/>
      <c r="G52" s="6"/>
      <c r="H52" s="8" t="s">
        <v>56</v>
      </c>
      <c r="I52" s="6">
        <f>I51/(COUNTIF(A4:A50,"*"))</f>
        <v>4797.1276595744685</v>
      </c>
      <c r="J52" s="5"/>
    </row>
  </sheetData>
  <autoFilter ref="A3:J50" xr:uid="{6F474B58-787A-4D45-B02F-A5A27401A210}">
    <sortState xmlns:xlrd2="http://schemas.microsoft.com/office/spreadsheetml/2017/richdata2" ref="A4:J52">
      <sortCondition ref="C3:C50"/>
    </sortState>
  </autoFilter>
  <mergeCells count="1">
    <mergeCell ref="K31:N31"/>
  </mergeCells>
  <conditionalFormatting sqref="I4:I50">
    <cfRule type="cellIs" dxfId="2" priority="1" operator="lessThan">
      <formula>0</formula>
    </cfRule>
  </conditionalFormatting>
  <pageMargins left="0.7" right="0.7" top="0.75" bottom="0.75" header="0.3" footer="0.3"/>
  <pageSetup paperSize="9" scale="88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B61E1-55D5-C74F-AD30-99B8C4FD5B2D}">
  <dimension ref="A1:J101"/>
  <sheetViews>
    <sheetView topLeftCell="A15" zoomScale="80" zoomScaleNormal="80" workbookViewId="0">
      <selection activeCell="C15" sqref="C15"/>
    </sheetView>
  </sheetViews>
  <sheetFormatPr defaultColWidth="8.81640625" defaultRowHeight="15" customHeight="1"/>
  <cols>
    <col min="1" max="1" width="24.54296875" style="2" customWidth="1"/>
    <col min="2" max="2" width="14.7265625" style="2" bestFit="1" customWidth="1"/>
    <col min="3" max="3" width="8.81640625" style="2" bestFit="1" customWidth="1"/>
    <col min="4" max="4" width="10" style="3" bestFit="1" customWidth="1"/>
    <col min="5" max="5" width="11.1796875" style="2" customWidth="1"/>
    <col min="6" max="6" width="10.7265625" style="3" bestFit="1" customWidth="1"/>
    <col min="7" max="7" width="11.26953125" style="3" customWidth="1"/>
    <col min="8" max="8" width="13" style="3" customWidth="1"/>
    <col min="9" max="9" width="11.453125" style="3" bestFit="1" customWidth="1"/>
    <col min="10" max="10" width="35.1796875" style="2" bestFit="1" customWidth="1"/>
    <col min="11" max="16384" width="8.81640625" style="2"/>
  </cols>
  <sheetData>
    <row r="1" spans="1:10" ht="31">
      <c r="A1" s="7" t="s">
        <v>182</v>
      </c>
      <c r="J1" s="11"/>
    </row>
    <row r="2" spans="1:10" ht="15" customHeight="1">
      <c r="A2" s="1"/>
      <c r="B2" s="1"/>
      <c r="C2" s="1" t="s">
        <v>1</v>
      </c>
      <c r="D2" s="4" t="s">
        <v>2</v>
      </c>
      <c r="E2" s="1" t="s">
        <v>3</v>
      </c>
      <c r="F2" s="4"/>
      <c r="G2" s="4" t="s">
        <v>4</v>
      </c>
      <c r="H2" s="4"/>
      <c r="I2" s="4" t="s">
        <v>5</v>
      </c>
      <c r="J2" s="1"/>
    </row>
    <row r="3" spans="1:10" ht="15" customHeight="1">
      <c r="A3" s="1" t="s">
        <v>6</v>
      </c>
      <c r="B3" s="1" t="s">
        <v>7</v>
      </c>
      <c r="C3" s="1" t="s">
        <v>8</v>
      </c>
      <c r="D3" s="4" t="s">
        <v>9</v>
      </c>
      <c r="E3" s="1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1" t="s">
        <v>15</v>
      </c>
    </row>
    <row r="4" spans="1:10" ht="15" customHeight="1">
      <c r="A4" s="23" t="s">
        <v>183</v>
      </c>
      <c r="B4" s="25" t="s">
        <v>133</v>
      </c>
      <c r="C4" s="35">
        <v>1</v>
      </c>
      <c r="D4" s="36">
        <v>18000</v>
      </c>
      <c r="E4" s="35"/>
      <c r="F4" s="36">
        <f t="shared" ref="F4:F35" si="0">(E4*75)+D4</f>
        <v>18000</v>
      </c>
      <c r="G4" s="36">
        <v>3612</v>
      </c>
      <c r="H4" s="36">
        <f>G4/12</f>
        <v>301</v>
      </c>
      <c r="I4" s="22">
        <f t="shared" ref="I4:I35" si="1">F4+H4-$I$101</f>
        <v>12466.788825757576</v>
      </c>
      <c r="J4" s="23"/>
    </row>
    <row r="5" spans="1:10" ht="15" customHeight="1">
      <c r="A5" s="9" t="s">
        <v>40</v>
      </c>
      <c r="B5" s="14">
        <v>1992</v>
      </c>
      <c r="C5" s="18">
        <v>1</v>
      </c>
      <c r="D5" s="45"/>
      <c r="E5" s="18">
        <v>77</v>
      </c>
      <c r="F5" s="45">
        <f t="shared" si="0"/>
        <v>5775</v>
      </c>
      <c r="G5" s="45"/>
      <c r="H5" s="45">
        <f t="shared" ref="H5:H15" si="2">H4</f>
        <v>301</v>
      </c>
      <c r="I5" s="21">
        <f t="shared" si="1"/>
        <v>241.78882575757598</v>
      </c>
      <c r="J5" s="9"/>
    </row>
    <row r="6" spans="1:10" ht="15" customHeight="1">
      <c r="A6" s="9" t="s">
        <v>61</v>
      </c>
      <c r="B6" s="14" t="s">
        <v>151</v>
      </c>
      <c r="C6" s="18">
        <v>1</v>
      </c>
      <c r="D6" s="45"/>
      <c r="E6" s="18">
        <v>35</v>
      </c>
      <c r="F6" s="45">
        <f t="shared" si="0"/>
        <v>2625</v>
      </c>
      <c r="G6" s="45"/>
      <c r="H6" s="45">
        <f t="shared" si="2"/>
        <v>301</v>
      </c>
      <c r="I6" s="21">
        <f t="shared" si="1"/>
        <v>-2908.211174242424</v>
      </c>
      <c r="J6" s="9"/>
    </row>
    <row r="7" spans="1:10" ht="15" customHeight="1">
      <c r="A7" s="9" t="s">
        <v>184</v>
      </c>
      <c r="B7" s="14">
        <v>1349</v>
      </c>
      <c r="C7" s="18">
        <v>1</v>
      </c>
      <c r="D7" s="45"/>
      <c r="E7" s="18">
        <v>71</v>
      </c>
      <c r="F7" s="45">
        <f t="shared" si="0"/>
        <v>5325</v>
      </c>
      <c r="G7" s="45"/>
      <c r="H7" s="45">
        <f t="shared" si="2"/>
        <v>301</v>
      </c>
      <c r="I7" s="21">
        <f t="shared" si="1"/>
        <v>-208.21117424242402</v>
      </c>
      <c r="J7" s="9"/>
    </row>
    <row r="8" spans="1:10" ht="15" customHeight="1">
      <c r="A8" s="9" t="s">
        <v>99</v>
      </c>
      <c r="B8" s="14">
        <v>11437</v>
      </c>
      <c r="C8" s="18">
        <v>1</v>
      </c>
      <c r="D8" s="45"/>
      <c r="E8" s="18">
        <v>21</v>
      </c>
      <c r="F8" s="45">
        <f t="shared" si="0"/>
        <v>1575</v>
      </c>
      <c r="G8" s="45"/>
      <c r="H8" s="45">
        <f t="shared" si="2"/>
        <v>301</v>
      </c>
      <c r="I8" s="21">
        <f t="shared" si="1"/>
        <v>-3958.211174242424</v>
      </c>
      <c r="J8" s="9"/>
    </row>
    <row r="9" spans="1:10" ht="15" customHeight="1">
      <c r="A9" s="9" t="s">
        <v>51</v>
      </c>
      <c r="B9" s="14" t="s">
        <v>143</v>
      </c>
      <c r="C9" s="18">
        <v>1</v>
      </c>
      <c r="D9" s="45"/>
      <c r="E9" s="18">
        <v>55</v>
      </c>
      <c r="F9" s="45">
        <f t="shared" si="0"/>
        <v>4125</v>
      </c>
      <c r="G9" s="45"/>
      <c r="H9" s="45">
        <f t="shared" si="2"/>
        <v>301</v>
      </c>
      <c r="I9" s="21">
        <f t="shared" si="1"/>
        <v>-1408.211174242424</v>
      </c>
      <c r="J9" s="9"/>
    </row>
    <row r="10" spans="1:10" ht="15" customHeight="1">
      <c r="A10" s="9" t="s">
        <v>54</v>
      </c>
      <c r="B10" s="14">
        <v>24859</v>
      </c>
      <c r="C10" s="18">
        <v>1</v>
      </c>
      <c r="D10" s="45"/>
      <c r="E10" s="18">
        <v>55</v>
      </c>
      <c r="F10" s="45">
        <f t="shared" si="0"/>
        <v>4125</v>
      </c>
      <c r="G10" s="45"/>
      <c r="H10" s="45">
        <f t="shared" si="2"/>
        <v>301</v>
      </c>
      <c r="I10" s="21">
        <f t="shared" si="1"/>
        <v>-1408.211174242424</v>
      </c>
      <c r="J10" s="9"/>
    </row>
    <row r="11" spans="1:10" ht="15" customHeight="1">
      <c r="A11" s="9" t="s">
        <v>185</v>
      </c>
      <c r="B11" s="14">
        <v>11555</v>
      </c>
      <c r="C11" s="18">
        <v>1</v>
      </c>
      <c r="D11" s="45"/>
      <c r="E11" s="18">
        <v>30</v>
      </c>
      <c r="F11" s="45">
        <f t="shared" si="0"/>
        <v>2250</v>
      </c>
      <c r="G11" s="45"/>
      <c r="H11" s="45">
        <f t="shared" si="2"/>
        <v>301</v>
      </c>
      <c r="I11" s="21">
        <f t="shared" si="1"/>
        <v>-3283.211174242424</v>
      </c>
      <c r="J11" s="9"/>
    </row>
    <row r="12" spans="1:10" ht="15" customHeight="1">
      <c r="A12" s="9" t="s">
        <v>43</v>
      </c>
      <c r="B12" s="14">
        <v>29100</v>
      </c>
      <c r="C12" s="18">
        <v>1</v>
      </c>
      <c r="D12" s="45"/>
      <c r="E12" s="18">
        <v>41</v>
      </c>
      <c r="F12" s="45">
        <f t="shared" si="0"/>
        <v>3075</v>
      </c>
      <c r="G12" s="45"/>
      <c r="H12" s="45">
        <f t="shared" si="2"/>
        <v>301</v>
      </c>
      <c r="I12" s="21">
        <f t="shared" si="1"/>
        <v>-2458.211174242424</v>
      </c>
      <c r="J12" s="9"/>
    </row>
    <row r="13" spans="1:10" ht="15" customHeight="1">
      <c r="A13" s="9" t="s">
        <v>42</v>
      </c>
      <c r="B13" s="14">
        <v>20835</v>
      </c>
      <c r="C13" s="18">
        <v>1</v>
      </c>
      <c r="D13" s="45"/>
      <c r="E13" s="18">
        <v>74</v>
      </c>
      <c r="F13" s="45">
        <f t="shared" si="0"/>
        <v>5550</v>
      </c>
      <c r="G13" s="45"/>
      <c r="H13" s="45">
        <f t="shared" si="2"/>
        <v>301</v>
      </c>
      <c r="I13" s="21">
        <f t="shared" si="1"/>
        <v>16.788825757575978</v>
      </c>
      <c r="J13" s="9"/>
    </row>
    <row r="14" spans="1:10" ht="15" customHeight="1">
      <c r="A14" s="9" t="s">
        <v>186</v>
      </c>
      <c r="B14" s="14" t="s">
        <v>187</v>
      </c>
      <c r="C14" s="18">
        <v>1</v>
      </c>
      <c r="D14" s="45"/>
      <c r="E14" s="18">
        <v>25</v>
      </c>
      <c r="F14" s="45">
        <f t="shared" si="0"/>
        <v>1875</v>
      </c>
      <c r="G14" s="45"/>
      <c r="H14" s="45">
        <f t="shared" si="2"/>
        <v>301</v>
      </c>
      <c r="I14" s="21">
        <f t="shared" si="1"/>
        <v>-3658.211174242424</v>
      </c>
      <c r="J14" s="9"/>
    </row>
    <row r="15" spans="1:10" ht="15" customHeight="1">
      <c r="A15" s="9" t="s">
        <v>75</v>
      </c>
      <c r="B15" s="14">
        <v>4420</v>
      </c>
      <c r="C15" s="18">
        <v>1</v>
      </c>
      <c r="D15" s="45"/>
      <c r="E15" s="18">
        <v>21</v>
      </c>
      <c r="F15" s="45">
        <f t="shared" si="0"/>
        <v>1575</v>
      </c>
      <c r="G15" s="45"/>
      <c r="H15" s="45">
        <f t="shared" si="2"/>
        <v>301</v>
      </c>
      <c r="I15" s="21">
        <f t="shared" si="1"/>
        <v>-3958.211174242424</v>
      </c>
      <c r="J15" s="9"/>
    </row>
    <row r="16" spans="1:10" ht="15" customHeight="1">
      <c r="A16" s="23" t="s">
        <v>188</v>
      </c>
      <c r="B16" s="23" t="s">
        <v>189</v>
      </c>
      <c r="C16" s="23">
        <v>2</v>
      </c>
      <c r="D16" s="23">
        <v>18000</v>
      </c>
      <c r="E16" s="23"/>
      <c r="F16" s="36">
        <f t="shared" si="0"/>
        <v>18000</v>
      </c>
      <c r="G16" s="23">
        <v>6721</v>
      </c>
      <c r="H16" s="36">
        <f>G16/12</f>
        <v>560.08333333333337</v>
      </c>
      <c r="I16" s="22">
        <f t="shared" si="1"/>
        <v>12725.872159090908</v>
      </c>
      <c r="J16" s="23"/>
    </row>
    <row r="17" spans="1:10" ht="15" customHeight="1">
      <c r="A17" s="9" t="s">
        <v>190</v>
      </c>
      <c r="B17" s="14" t="s">
        <v>191</v>
      </c>
      <c r="C17" s="18">
        <v>2</v>
      </c>
      <c r="D17" s="45"/>
      <c r="E17" s="18">
        <v>56</v>
      </c>
      <c r="F17" s="45">
        <f t="shared" si="0"/>
        <v>4200</v>
      </c>
      <c r="G17" s="45"/>
      <c r="H17" s="45">
        <f t="shared" ref="H17:H27" si="3">H16</f>
        <v>560.08333333333337</v>
      </c>
      <c r="I17" s="21">
        <f t="shared" si="1"/>
        <v>-1074.127840909091</v>
      </c>
      <c r="J17" s="9"/>
    </row>
    <row r="18" spans="1:10" ht="15" customHeight="1">
      <c r="A18" s="9" t="s">
        <v>124</v>
      </c>
      <c r="B18" s="14">
        <v>11382</v>
      </c>
      <c r="C18" s="18">
        <v>2</v>
      </c>
      <c r="D18" s="45"/>
      <c r="E18" s="18">
        <v>53</v>
      </c>
      <c r="F18" s="45">
        <f t="shared" si="0"/>
        <v>3975</v>
      </c>
      <c r="G18" s="45"/>
      <c r="H18" s="45">
        <f t="shared" si="3"/>
        <v>560.08333333333337</v>
      </c>
      <c r="I18" s="21">
        <f t="shared" si="1"/>
        <v>-1299.127840909091</v>
      </c>
      <c r="J18" s="9"/>
    </row>
    <row r="19" spans="1:10" ht="15" customHeight="1">
      <c r="A19" s="9" t="s">
        <v>192</v>
      </c>
      <c r="B19" s="14" t="s">
        <v>160</v>
      </c>
      <c r="C19" s="18">
        <v>2</v>
      </c>
      <c r="D19" s="45"/>
      <c r="E19" s="18">
        <v>70</v>
      </c>
      <c r="F19" s="45">
        <f t="shared" si="0"/>
        <v>5250</v>
      </c>
      <c r="G19" s="45"/>
      <c r="H19" s="45">
        <f t="shared" si="3"/>
        <v>560.08333333333337</v>
      </c>
      <c r="I19" s="21">
        <f t="shared" si="1"/>
        <v>-24.127840909090992</v>
      </c>
      <c r="J19" s="9"/>
    </row>
    <row r="20" spans="1:10" ht="15" customHeight="1">
      <c r="A20" s="9" t="s">
        <v>193</v>
      </c>
      <c r="B20" s="14">
        <v>11388</v>
      </c>
      <c r="C20" s="18">
        <v>2</v>
      </c>
      <c r="D20" s="45"/>
      <c r="E20" s="18">
        <v>55</v>
      </c>
      <c r="F20" s="45">
        <f t="shared" si="0"/>
        <v>4125</v>
      </c>
      <c r="G20" s="45"/>
      <c r="H20" s="45">
        <f t="shared" si="3"/>
        <v>560.08333333333337</v>
      </c>
      <c r="I20" s="21">
        <f t="shared" si="1"/>
        <v>-1149.127840909091</v>
      </c>
      <c r="J20" s="9"/>
    </row>
    <row r="21" spans="1:10" ht="15" customHeight="1">
      <c r="A21" s="9" t="s">
        <v>95</v>
      </c>
      <c r="B21" s="14">
        <v>11490</v>
      </c>
      <c r="C21" s="18">
        <v>2</v>
      </c>
      <c r="D21" s="45"/>
      <c r="E21" s="18">
        <v>30</v>
      </c>
      <c r="F21" s="45">
        <f t="shared" si="0"/>
        <v>2250</v>
      </c>
      <c r="G21" s="45"/>
      <c r="H21" s="45">
        <f t="shared" si="3"/>
        <v>560.08333333333337</v>
      </c>
      <c r="I21" s="21">
        <f t="shared" si="1"/>
        <v>-3024.1278409090905</v>
      </c>
      <c r="J21" s="9"/>
    </row>
    <row r="22" spans="1:10" ht="15" customHeight="1">
      <c r="A22" s="9" t="s">
        <v>194</v>
      </c>
      <c r="B22" s="14" t="s">
        <v>178</v>
      </c>
      <c r="C22" s="18">
        <v>2</v>
      </c>
      <c r="D22" s="45"/>
      <c r="E22" s="18">
        <v>38</v>
      </c>
      <c r="F22" s="45">
        <f t="shared" si="0"/>
        <v>2850</v>
      </c>
      <c r="G22" s="45"/>
      <c r="H22" s="45">
        <f t="shared" si="3"/>
        <v>560.08333333333337</v>
      </c>
      <c r="I22" s="21">
        <f t="shared" si="1"/>
        <v>-2424.1278409090905</v>
      </c>
      <c r="J22" s="9"/>
    </row>
    <row r="23" spans="1:10" ht="15" customHeight="1">
      <c r="A23" s="48" t="s">
        <v>37</v>
      </c>
      <c r="B23" s="14" t="s">
        <v>38</v>
      </c>
      <c r="C23" s="18">
        <v>2</v>
      </c>
      <c r="D23" s="45"/>
      <c r="E23" s="18">
        <v>53</v>
      </c>
      <c r="F23" s="45">
        <f t="shared" si="0"/>
        <v>3975</v>
      </c>
      <c r="G23" s="45"/>
      <c r="H23" s="45">
        <f t="shared" si="3"/>
        <v>560.08333333333337</v>
      </c>
      <c r="I23" s="21">
        <f t="shared" si="1"/>
        <v>-1299.127840909091</v>
      </c>
      <c r="J23" s="9"/>
    </row>
    <row r="24" spans="1:10" ht="15" customHeight="1">
      <c r="A24" s="9" t="s">
        <v>195</v>
      </c>
      <c r="B24" s="14">
        <v>40922</v>
      </c>
      <c r="C24" s="18">
        <v>2</v>
      </c>
      <c r="D24" s="45"/>
      <c r="E24" s="18">
        <v>33</v>
      </c>
      <c r="F24" s="45">
        <f t="shared" si="0"/>
        <v>2475</v>
      </c>
      <c r="G24" s="45"/>
      <c r="H24" s="45">
        <f t="shared" si="3"/>
        <v>560.08333333333337</v>
      </c>
      <c r="I24" s="21">
        <f t="shared" si="1"/>
        <v>-2799.1278409090905</v>
      </c>
      <c r="J24" s="9"/>
    </row>
    <row r="25" spans="1:10" ht="15" customHeight="1">
      <c r="A25" s="9" t="s">
        <v>196</v>
      </c>
      <c r="B25" s="14">
        <v>11555</v>
      </c>
      <c r="C25" s="18">
        <v>2</v>
      </c>
      <c r="D25" s="45"/>
      <c r="E25" s="18">
        <v>34</v>
      </c>
      <c r="F25" s="45">
        <f t="shared" si="0"/>
        <v>2550</v>
      </c>
      <c r="G25" s="45"/>
      <c r="H25" s="45">
        <f t="shared" si="3"/>
        <v>560.08333333333337</v>
      </c>
      <c r="I25" s="21">
        <f t="shared" si="1"/>
        <v>-2724.1278409090905</v>
      </c>
      <c r="J25" s="9"/>
    </row>
    <row r="26" spans="1:10" ht="15" customHeight="1">
      <c r="A26" s="9" t="s">
        <v>197</v>
      </c>
      <c r="B26" s="14" t="s">
        <v>85</v>
      </c>
      <c r="C26" s="18">
        <v>2</v>
      </c>
      <c r="D26" s="45"/>
      <c r="E26" s="18">
        <v>43</v>
      </c>
      <c r="F26" s="45">
        <f t="shared" si="0"/>
        <v>3225</v>
      </c>
      <c r="G26" s="45"/>
      <c r="H26" s="45">
        <f t="shared" si="3"/>
        <v>560.08333333333337</v>
      </c>
      <c r="I26" s="21">
        <f t="shared" si="1"/>
        <v>-2049.1278409090905</v>
      </c>
      <c r="J26" s="9"/>
    </row>
    <row r="27" spans="1:10" ht="15" customHeight="1">
      <c r="A27" s="9" t="s">
        <v>198</v>
      </c>
      <c r="B27" s="14">
        <v>25645</v>
      </c>
      <c r="C27" s="18">
        <v>2</v>
      </c>
      <c r="D27" s="45"/>
      <c r="E27" s="18">
        <v>9</v>
      </c>
      <c r="F27" s="45">
        <f t="shared" si="0"/>
        <v>675</v>
      </c>
      <c r="G27" s="45"/>
      <c r="H27" s="45">
        <f t="shared" si="3"/>
        <v>560.08333333333337</v>
      </c>
      <c r="I27" s="21">
        <f t="shared" si="1"/>
        <v>-4599.1278409090901</v>
      </c>
      <c r="J27" s="9"/>
    </row>
    <row r="28" spans="1:10" ht="15" customHeight="1">
      <c r="A28" s="35" t="s">
        <v>199</v>
      </c>
      <c r="B28" s="35" t="s">
        <v>200</v>
      </c>
      <c r="C28" s="35">
        <v>3</v>
      </c>
      <c r="D28" s="35">
        <v>18000</v>
      </c>
      <c r="E28" s="35"/>
      <c r="F28" s="36">
        <f t="shared" si="0"/>
        <v>18000</v>
      </c>
      <c r="G28" s="35">
        <v>12402</v>
      </c>
      <c r="H28" s="36">
        <f>G28/12</f>
        <v>1033.5</v>
      </c>
      <c r="I28" s="22">
        <f t="shared" si="1"/>
        <v>13199.288825757576</v>
      </c>
      <c r="J28" s="35"/>
    </row>
    <row r="29" spans="1:10" ht="15" customHeight="1">
      <c r="A29" s="9" t="s">
        <v>201</v>
      </c>
      <c r="B29" s="14">
        <v>11477</v>
      </c>
      <c r="C29" s="18">
        <v>3</v>
      </c>
      <c r="D29" s="45"/>
      <c r="E29" s="18">
        <v>71</v>
      </c>
      <c r="F29" s="45">
        <f t="shared" si="0"/>
        <v>5325</v>
      </c>
      <c r="G29" s="45"/>
      <c r="H29" s="45">
        <f t="shared" ref="H29:H39" si="4">H28</f>
        <v>1033.5</v>
      </c>
      <c r="I29" s="21">
        <f t="shared" si="1"/>
        <v>524.28882575757598</v>
      </c>
      <c r="J29" s="9"/>
    </row>
    <row r="30" spans="1:10" ht="15" customHeight="1">
      <c r="A30" s="9" t="s">
        <v>202</v>
      </c>
      <c r="B30" s="14">
        <v>41467</v>
      </c>
      <c r="C30" s="18">
        <v>3</v>
      </c>
      <c r="D30" s="45"/>
      <c r="E30" s="18">
        <v>59</v>
      </c>
      <c r="F30" s="45">
        <f t="shared" si="0"/>
        <v>4425</v>
      </c>
      <c r="G30" s="45"/>
      <c r="H30" s="45">
        <f t="shared" si="4"/>
        <v>1033.5</v>
      </c>
      <c r="I30" s="21">
        <f t="shared" si="1"/>
        <v>-375.71117424242402</v>
      </c>
      <c r="J30" s="9"/>
    </row>
    <row r="31" spans="1:10" ht="15" customHeight="1">
      <c r="A31" s="49" t="s">
        <v>94</v>
      </c>
      <c r="B31" s="44">
        <v>40068</v>
      </c>
      <c r="C31" s="18">
        <v>3</v>
      </c>
      <c r="D31" s="45"/>
      <c r="E31" s="18">
        <v>78</v>
      </c>
      <c r="F31" s="45">
        <f t="shared" si="0"/>
        <v>5850</v>
      </c>
      <c r="G31" s="45"/>
      <c r="H31" s="45">
        <f t="shared" si="4"/>
        <v>1033.5</v>
      </c>
      <c r="I31" s="21">
        <f t="shared" si="1"/>
        <v>1049.288825757576</v>
      </c>
      <c r="J31" s="18"/>
    </row>
    <row r="32" spans="1:10" ht="15" customHeight="1">
      <c r="A32" s="48" t="s">
        <v>63</v>
      </c>
      <c r="B32" s="14">
        <v>39753</v>
      </c>
      <c r="C32" s="18">
        <v>3</v>
      </c>
      <c r="D32" s="45"/>
      <c r="E32" s="18">
        <v>81</v>
      </c>
      <c r="F32" s="45">
        <f t="shared" si="0"/>
        <v>6075</v>
      </c>
      <c r="G32" s="45"/>
      <c r="H32" s="45">
        <f t="shared" si="4"/>
        <v>1033.5</v>
      </c>
      <c r="I32" s="21">
        <f t="shared" si="1"/>
        <v>1274.288825757576</v>
      </c>
      <c r="J32" s="9"/>
    </row>
    <row r="33" spans="1:10" ht="15" customHeight="1">
      <c r="A33" s="9" t="s">
        <v>203</v>
      </c>
      <c r="B33" s="14" t="s">
        <v>204</v>
      </c>
      <c r="C33" s="18">
        <v>3</v>
      </c>
      <c r="D33" s="45"/>
      <c r="E33" s="18">
        <v>78</v>
      </c>
      <c r="F33" s="45">
        <f t="shared" si="0"/>
        <v>5850</v>
      </c>
      <c r="G33" s="45"/>
      <c r="H33" s="45">
        <f t="shared" si="4"/>
        <v>1033.5</v>
      </c>
      <c r="I33" s="21">
        <f t="shared" si="1"/>
        <v>1049.288825757576</v>
      </c>
      <c r="J33" s="9"/>
    </row>
    <row r="34" spans="1:10" ht="15" customHeight="1">
      <c r="A34" s="9" t="s">
        <v>205</v>
      </c>
      <c r="B34" s="14">
        <v>11559</v>
      </c>
      <c r="C34" s="18">
        <v>3</v>
      </c>
      <c r="D34" s="45"/>
      <c r="E34" s="18">
        <v>11</v>
      </c>
      <c r="F34" s="45">
        <f t="shared" si="0"/>
        <v>825</v>
      </c>
      <c r="G34" s="45"/>
      <c r="H34" s="45">
        <f t="shared" si="4"/>
        <v>1033.5</v>
      </c>
      <c r="I34" s="21">
        <f t="shared" si="1"/>
        <v>-3975.711174242424</v>
      </c>
      <c r="J34" s="9"/>
    </row>
    <row r="35" spans="1:10" ht="15" customHeight="1">
      <c r="A35" s="9" t="s">
        <v>55</v>
      </c>
      <c r="B35" s="14" t="s">
        <v>206</v>
      </c>
      <c r="C35" s="18">
        <v>3</v>
      </c>
      <c r="D35" s="45"/>
      <c r="E35" s="18">
        <v>95</v>
      </c>
      <c r="F35" s="45">
        <f t="shared" si="0"/>
        <v>7125</v>
      </c>
      <c r="G35" s="45"/>
      <c r="H35" s="45">
        <f t="shared" si="4"/>
        <v>1033.5</v>
      </c>
      <c r="I35" s="21">
        <f t="shared" si="1"/>
        <v>2324.288825757576</v>
      </c>
      <c r="J35" s="9"/>
    </row>
    <row r="36" spans="1:10" ht="15" customHeight="1">
      <c r="A36" s="9" t="s">
        <v>144</v>
      </c>
      <c r="B36" s="14" t="s">
        <v>145</v>
      </c>
      <c r="C36" s="18">
        <v>3</v>
      </c>
      <c r="D36" s="45"/>
      <c r="E36" s="18">
        <v>76</v>
      </c>
      <c r="F36" s="45">
        <f t="shared" ref="F36:F67" si="5">(E36*75)+D36</f>
        <v>5700</v>
      </c>
      <c r="G36" s="45"/>
      <c r="H36" s="45">
        <f t="shared" si="4"/>
        <v>1033.5</v>
      </c>
      <c r="I36" s="21">
        <f t="shared" ref="I36:I67" si="6">F36+H36-$I$101</f>
        <v>899.28882575757598</v>
      </c>
      <c r="J36" s="9"/>
    </row>
    <row r="37" spans="1:10" ht="15" customHeight="1">
      <c r="A37" s="9" t="s">
        <v>207</v>
      </c>
      <c r="B37" s="14" t="s">
        <v>208</v>
      </c>
      <c r="C37" s="18">
        <v>3</v>
      </c>
      <c r="D37" s="45"/>
      <c r="E37" s="18">
        <v>68</v>
      </c>
      <c r="F37" s="45">
        <f t="shared" si="5"/>
        <v>5100</v>
      </c>
      <c r="G37" s="45"/>
      <c r="H37" s="45">
        <f t="shared" si="4"/>
        <v>1033.5</v>
      </c>
      <c r="I37" s="21">
        <f t="shared" si="6"/>
        <v>299.28882575757598</v>
      </c>
      <c r="J37" s="9"/>
    </row>
    <row r="38" spans="1:10" ht="15" customHeight="1">
      <c r="A38" s="9" t="s">
        <v>209</v>
      </c>
      <c r="B38" s="14" t="s">
        <v>187</v>
      </c>
      <c r="C38" s="18">
        <v>3</v>
      </c>
      <c r="D38" s="45"/>
      <c r="E38" s="18">
        <v>75</v>
      </c>
      <c r="F38" s="45">
        <f t="shared" si="5"/>
        <v>5625</v>
      </c>
      <c r="G38" s="45"/>
      <c r="H38" s="45">
        <f t="shared" si="4"/>
        <v>1033.5</v>
      </c>
      <c r="I38" s="21">
        <f t="shared" si="6"/>
        <v>824.28882575757598</v>
      </c>
      <c r="J38" s="9"/>
    </row>
    <row r="39" spans="1:10" ht="15" customHeight="1">
      <c r="A39" s="48" t="s">
        <v>210</v>
      </c>
      <c r="B39" s="14" t="s">
        <v>211</v>
      </c>
      <c r="C39" s="18">
        <v>3</v>
      </c>
      <c r="D39" s="45"/>
      <c r="E39" s="18">
        <v>70</v>
      </c>
      <c r="F39" s="45">
        <f t="shared" si="5"/>
        <v>5250</v>
      </c>
      <c r="G39" s="45"/>
      <c r="H39" s="45">
        <f t="shared" si="4"/>
        <v>1033.5</v>
      </c>
      <c r="I39" s="21">
        <f t="shared" si="6"/>
        <v>449.28882575757598</v>
      </c>
      <c r="J39" s="9"/>
    </row>
    <row r="40" spans="1:10" ht="15" customHeight="1">
      <c r="A40" s="38" t="s">
        <v>212</v>
      </c>
      <c r="B40" s="25">
        <v>11342</v>
      </c>
      <c r="C40" s="35">
        <v>4</v>
      </c>
      <c r="D40" s="36">
        <v>18000</v>
      </c>
      <c r="E40" s="35"/>
      <c r="F40" s="36">
        <f t="shared" si="5"/>
        <v>18000</v>
      </c>
      <c r="G40" s="36">
        <v>2500</v>
      </c>
      <c r="H40" s="36">
        <f>G40/11</f>
        <v>227.27272727272728</v>
      </c>
      <c r="I40" s="22">
        <f t="shared" si="6"/>
        <v>12393.061553030304</v>
      </c>
      <c r="J40" s="23"/>
    </row>
    <row r="41" spans="1:10" ht="15" customHeight="1">
      <c r="A41" s="48" t="s">
        <v>64</v>
      </c>
      <c r="B41" s="14">
        <v>20822</v>
      </c>
      <c r="C41" s="18">
        <v>4</v>
      </c>
      <c r="D41" s="45"/>
      <c r="E41" s="18">
        <v>113</v>
      </c>
      <c r="F41" s="45">
        <f t="shared" si="5"/>
        <v>8475</v>
      </c>
      <c r="G41" s="45"/>
      <c r="H41" s="45">
        <f>H40</f>
        <v>227.27272727272728</v>
      </c>
      <c r="I41" s="21">
        <f t="shared" si="6"/>
        <v>2868.0615530303039</v>
      </c>
      <c r="J41" s="9"/>
    </row>
    <row r="42" spans="1:10" ht="15" customHeight="1">
      <c r="A42" s="48" t="s">
        <v>213</v>
      </c>
      <c r="B42" s="14" t="s">
        <v>160</v>
      </c>
      <c r="C42" s="18">
        <v>4</v>
      </c>
      <c r="D42" s="45"/>
      <c r="E42" s="18">
        <v>46</v>
      </c>
      <c r="F42" s="45">
        <f t="shared" si="5"/>
        <v>3450</v>
      </c>
      <c r="G42" s="45"/>
      <c r="H42" s="45">
        <f>H41</f>
        <v>227.27272727272728</v>
      </c>
      <c r="I42" s="21">
        <f t="shared" si="6"/>
        <v>-2156.9384469696965</v>
      </c>
      <c r="J42" s="9"/>
    </row>
    <row r="43" spans="1:10" ht="15" customHeight="1">
      <c r="A43" s="9" t="s">
        <v>214</v>
      </c>
      <c r="B43" s="14">
        <v>11327</v>
      </c>
      <c r="C43" s="18">
        <v>4</v>
      </c>
      <c r="D43" s="45"/>
      <c r="E43" s="18">
        <v>10</v>
      </c>
      <c r="F43" s="45">
        <f t="shared" si="5"/>
        <v>750</v>
      </c>
      <c r="G43" s="45"/>
      <c r="H43" s="45">
        <f>H41</f>
        <v>227.27272727272728</v>
      </c>
      <c r="I43" s="21">
        <f t="shared" si="6"/>
        <v>-4856.938446969697</v>
      </c>
      <c r="J43" s="9"/>
    </row>
    <row r="44" spans="1:10" ht="15" customHeight="1">
      <c r="A44" s="9" t="s">
        <v>215</v>
      </c>
      <c r="B44" s="14">
        <v>22306</v>
      </c>
      <c r="C44" s="18">
        <v>4</v>
      </c>
      <c r="D44" s="45"/>
      <c r="E44" s="18">
        <v>38</v>
      </c>
      <c r="F44" s="45">
        <f t="shared" si="5"/>
        <v>2850</v>
      </c>
      <c r="G44" s="45"/>
      <c r="H44" s="45">
        <f t="shared" ref="H44:H51" si="7">H43</f>
        <v>227.27272727272728</v>
      </c>
      <c r="I44" s="21">
        <f t="shared" si="6"/>
        <v>-2756.9384469696965</v>
      </c>
      <c r="J44" s="9"/>
    </row>
    <row r="45" spans="1:10" s="33" customFormat="1" ht="15" customHeight="1">
      <c r="A45" s="48" t="s">
        <v>216</v>
      </c>
      <c r="B45" s="14">
        <v>23792</v>
      </c>
      <c r="C45" s="18">
        <v>4</v>
      </c>
      <c r="D45" s="45"/>
      <c r="E45" s="18">
        <v>11</v>
      </c>
      <c r="F45" s="45">
        <f t="shared" si="5"/>
        <v>825</v>
      </c>
      <c r="G45" s="45"/>
      <c r="H45" s="45">
        <f t="shared" si="7"/>
        <v>227.27272727272728</v>
      </c>
      <c r="I45" s="21">
        <f t="shared" si="6"/>
        <v>-4781.938446969697</v>
      </c>
      <c r="J45" s="9"/>
    </row>
    <row r="46" spans="1:10" s="33" customFormat="1" ht="15" customHeight="1">
      <c r="A46" s="9" t="s">
        <v>217</v>
      </c>
      <c r="B46" s="14">
        <v>27211</v>
      </c>
      <c r="C46" s="18">
        <v>4</v>
      </c>
      <c r="D46" s="45"/>
      <c r="E46" s="18">
        <v>65</v>
      </c>
      <c r="F46" s="45">
        <f t="shared" si="5"/>
        <v>4875</v>
      </c>
      <c r="G46" s="45"/>
      <c r="H46" s="45">
        <f t="shared" si="7"/>
        <v>227.27272727272728</v>
      </c>
      <c r="I46" s="21">
        <f t="shared" si="6"/>
        <v>-731.938446969697</v>
      </c>
      <c r="J46" s="9"/>
    </row>
    <row r="47" spans="1:10" ht="15" customHeight="1">
      <c r="A47" s="48" t="s">
        <v>218</v>
      </c>
      <c r="B47" s="14">
        <v>11508</v>
      </c>
      <c r="C47" s="18">
        <v>4</v>
      </c>
      <c r="D47" s="45"/>
      <c r="E47" s="18">
        <v>55</v>
      </c>
      <c r="F47" s="45">
        <f t="shared" si="5"/>
        <v>4125</v>
      </c>
      <c r="G47" s="45"/>
      <c r="H47" s="45">
        <f t="shared" si="7"/>
        <v>227.27272727272728</v>
      </c>
      <c r="I47" s="21">
        <f t="shared" si="6"/>
        <v>-1481.938446969697</v>
      </c>
      <c r="J47" s="9"/>
    </row>
    <row r="48" spans="1:10" ht="15" customHeight="1">
      <c r="A48" s="9" t="s">
        <v>219</v>
      </c>
      <c r="B48" s="14" t="s">
        <v>80</v>
      </c>
      <c r="C48" s="18">
        <v>4</v>
      </c>
      <c r="D48" s="45"/>
      <c r="E48" s="18">
        <v>55</v>
      </c>
      <c r="F48" s="45">
        <f t="shared" si="5"/>
        <v>4125</v>
      </c>
      <c r="G48" s="45"/>
      <c r="H48" s="45">
        <f t="shared" si="7"/>
        <v>227.27272727272728</v>
      </c>
      <c r="I48" s="21">
        <f t="shared" si="6"/>
        <v>-1481.938446969697</v>
      </c>
      <c r="J48" s="9"/>
    </row>
    <row r="49" spans="1:10" ht="15" customHeight="1">
      <c r="A49" s="9" t="s">
        <v>220</v>
      </c>
      <c r="B49" s="9">
        <v>37129</v>
      </c>
      <c r="C49" s="9">
        <v>4</v>
      </c>
      <c r="D49" s="9"/>
      <c r="E49" s="9">
        <v>16</v>
      </c>
      <c r="F49" s="45">
        <f t="shared" si="5"/>
        <v>1200</v>
      </c>
      <c r="G49" s="9"/>
      <c r="H49" s="45">
        <f t="shared" si="7"/>
        <v>227.27272727272728</v>
      </c>
      <c r="I49" s="21">
        <f t="shared" si="6"/>
        <v>-4406.938446969697</v>
      </c>
      <c r="J49" s="9"/>
    </row>
    <row r="50" spans="1:10" ht="15" customHeight="1">
      <c r="A50" s="9" t="s">
        <v>221</v>
      </c>
      <c r="B50" s="14" t="s">
        <v>222</v>
      </c>
      <c r="C50" s="18">
        <v>4</v>
      </c>
      <c r="D50" s="45"/>
      <c r="E50" s="18">
        <v>8</v>
      </c>
      <c r="F50" s="45">
        <f t="shared" si="5"/>
        <v>600</v>
      </c>
      <c r="G50" s="45"/>
      <c r="H50" s="45">
        <f t="shared" si="7"/>
        <v>227.27272727272728</v>
      </c>
      <c r="I50" s="21">
        <f t="shared" si="6"/>
        <v>-5006.938446969697</v>
      </c>
      <c r="J50" s="9"/>
    </row>
    <row r="51" spans="1:10" ht="15" customHeight="1">
      <c r="A51" s="9" t="s">
        <v>223</v>
      </c>
      <c r="B51" s="14" t="s">
        <v>224</v>
      </c>
      <c r="C51" s="18">
        <v>4</v>
      </c>
      <c r="D51" s="45"/>
      <c r="E51" s="18">
        <v>13</v>
      </c>
      <c r="F51" s="45">
        <f t="shared" si="5"/>
        <v>975</v>
      </c>
      <c r="G51" s="45"/>
      <c r="H51" s="45">
        <f t="shared" si="7"/>
        <v>227.27272727272728</v>
      </c>
      <c r="I51" s="21">
        <f t="shared" si="6"/>
        <v>-4631.938446969697</v>
      </c>
      <c r="J51" s="9"/>
    </row>
    <row r="52" spans="1:10" ht="15" customHeight="1">
      <c r="A52" s="23" t="s">
        <v>32</v>
      </c>
      <c r="B52" s="25">
        <v>2167</v>
      </c>
      <c r="C52" s="35">
        <v>5</v>
      </c>
      <c r="D52" s="36">
        <v>21000</v>
      </c>
      <c r="E52" s="35"/>
      <c r="F52" s="36">
        <f t="shared" si="5"/>
        <v>21000</v>
      </c>
      <c r="G52" s="36">
        <v>4860</v>
      </c>
      <c r="H52" s="36">
        <f>G52/13</f>
        <v>373.84615384615387</v>
      </c>
      <c r="I52" s="22">
        <f t="shared" si="6"/>
        <v>15539.634979603728</v>
      </c>
      <c r="J52" s="23"/>
    </row>
    <row r="53" spans="1:10" ht="15" customHeight="1">
      <c r="A53" s="9" t="s">
        <v>225</v>
      </c>
      <c r="B53" s="14">
        <v>40067</v>
      </c>
      <c r="C53" s="18">
        <v>5</v>
      </c>
      <c r="D53" s="45"/>
      <c r="E53" s="18">
        <v>75</v>
      </c>
      <c r="F53" s="45">
        <f t="shared" si="5"/>
        <v>5625</v>
      </c>
      <c r="G53" s="45"/>
      <c r="H53" s="45">
        <f t="shared" ref="H53:H64" si="8">H52</f>
        <v>373.84615384615387</v>
      </c>
      <c r="I53" s="21">
        <f t="shared" si="6"/>
        <v>164.63497960373024</v>
      </c>
      <c r="J53" s="9"/>
    </row>
    <row r="54" spans="1:10" ht="15" customHeight="1">
      <c r="A54" s="48" t="s">
        <v>226</v>
      </c>
      <c r="B54" s="14" t="s">
        <v>227</v>
      </c>
      <c r="C54" s="18">
        <v>5</v>
      </c>
      <c r="D54" s="45"/>
      <c r="E54" s="18">
        <v>35</v>
      </c>
      <c r="F54" s="45">
        <f t="shared" si="5"/>
        <v>2625</v>
      </c>
      <c r="G54" s="45"/>
      <c r="H54" s="45">
        <f t="shared" si="8"/>
        <v>373.84615384615387</v>
      </c>
      <c r="I54" s="21">
        <f t="shared" si="6"/>
        <v>-2835.3650203962702</v>
      </c>
      <c r="J54" s="9"/>
    </row>
    <row r="55" spans="1:10" ht="15" customHeight="1">
      <c r="A55" s="9" t="s">
        <v>228</v>
      </c>
      <c r="B55" s="14" t="s">
        <v>229</v>
      </c>
      <c r="C55" s="18">
        <v>5</v>
      </c>
      <c r="D55" s="45"/>
      <c r="E55" s="18">
        <v>23</v>
      </c>
      <c r="F55" s="45">
        <f t="shared" si="5"/>
        <v>1725</v>
      </c>
      <c r="G55" s="45"/>
      <c r="H55" s="45">
        <f t="shared" si="8"/>
        <v>373.84615384615387</v>
      </c>
      <c r="I55" s="21">
        <f t="shared" si="6"/>
        <v>-3735.3650203962702</v>
      </c>
      <c r="J55" s="9"/>
    </row>
    <row r="56" spans="1:10" ht="15" customHeight="1">
      <c r="A56" s="9" t="s">
        <v>230</v>
      </c>
      <c r="B56" s="14" t="s">
        <v>231</v>
      </c>
      <c r="C56" s="18">
        <v>5</v>
      </c>
      <c r="D56" s="45"/>
      <c r="E56" s="18">
        <v>66</v>
      </c>
      <c r="F56" s="45">
        <f t="shared" si="5"/>
        <v>4950</v>
      </c>
      <c r="G56" s="45"/>
      <c r="H56" s="45">
        <f t="shared" si="8"/>
        <v>373.84615384615387</v>
      </c>
      <c r="I56" s="21">
        <f t="shared" si="6"/>
        <v>-510.36502039626976</v>
      </c>
      <c r="J56" s="9"/>
    </row>
    <row r="57" spans="1:10" ht="15" customHeight="1">
      <c r="A57" s="9" t="s">
        <v>232</v>
      </c>
      <c r="B57" s="9">
        <v>37129</v>
      </c>
      <c r="C57" s="9">
        <v>5</v>
      </c>
      <c r="D57" s="9"/>
      <c r="E57" s="9">
        <v>46</v>
      </c>
      <c r="F57" s="45">
        <f t="shared" si="5"/>
        <v>3450</v>
      </c>
      <c r="G57" s="9"/>
      <c r="H57" s="45">
        <f t="shared" si="8"/>
        <v>373.84615384615387</v>
      </c>
      <c r="I57" s="21">
        <f t="shared" si="6"/>
        <v>-2010.3650203962702</v>
      </c>
      <c r="J57" s="9"/>
    </row>
    <row r="58" spans="1:10" ht="15" customHeight="1">
      <c r="A58" s="18" t="s">
        <v>233</v>
      </c>
      <c r="B58" s="14">
        <v>35826</v>
      </c>
      <c r="C58" s="18">
        <v>5</v>
      </c>
      <c r="D58" s="45"/>
      <c r="E58" s="18">
        <v>57</v>
      </c>
      <c r="F58" s="45">
        <f t="shared" si="5"/>
        <v>4275</v>
      </c>
      <c r="G58" s="45"/>
      <c r="H58" s="45">
        <f t="shared" si="8"/>
        <v>373.84615384615387</v>
      </c>
      <c r="I58" s="21">
        <f t="shared" si="6"/>
        <v>-1185.3650203962698</v>
      </c>
      <c r="J58" s="9"/>
    </row>
    <row r="59" spans="1:10" ht="15" customHeight="1">
      <c r="A59" s="48" t="s">
        <v>234</v>
      </c>
      <c r="B59" s="14" t="s">
        <v>235</v>
      </c>
      <c r="C59" s="18">
        <v>5</v>
      </c>
      <c r="D59" s="45"/>
      <c r="E59" s="18">
        <v>44</v>
      </c>
      <c r="F59" s="45">
        <f t="shared" si="5"/>
        <v>3300</v>
      </c>
      <c r="G59" s="45"/>
      <c r="H59" s="45">
        <f t="shared" si="8"/>
        <v>373.84615384615387</v>
      </c>
      <c r="I59" s="21">
        <f t="shared" si="6"/>
        <v>-2160.3650203962702</v>
      </c>
      <c r="J59" s="9"/>
    </row>
    <row r="60" spans="1:10" ht="15" customHeight="1">
      <c r="A60" s="9" t="s">
        <v>236</v>
      </c>
      <c r="B60" s="14" t="s">
        <v>237</v>
      </c>
      <c r="C60" s="18">
        <v>5</v>
      </c>
      <c r="D60" s="45"/>
      <c r="E60" s="18">
        <v>74</v>
      </c>
      <c r="F60" s="45">
        <f t="shared" si="5"/>
        <v>5550</v>
      </c>
      <c r="G60" s="45"/>
      <c r="H60" s="45">
        <f t="shared" si="8"/>
        <v>373.84615384615387</v>
      </c>
      <c r="I60" s="21">
        <f t="shared" si="6"/>
        <v>89.634979603730244</v>
      </c>
      <c r="J60" s="9"/>
    </row>
    <row r="61" spans="1:10" ht="15" customHeight="1">
      <c r="A61" s="18" t="s">
        <v>238</v>
      </c>
      <c r="B61" s="44">
        <v>11557</v>
      </c>
      <c r="C61" s="18">
        <v>5</v>
      </c>
      <c r="D61" s="45"/>
      <c r="E61" s="18">
        <v>58</v>
      </c>
      <c r="F61" s="45">
        <f t="shared" si="5"/>
        <v>4350</v>
      </c>
      <c r="G61" s="45"/>
      <c r="H61" s="45">
        <f t="shared" si="8"/>
        <v>373.84615384615387</v>
      </c>
      <c r="I61" s="21">
        <f t="shared" si="6"/>
        <v>-1110.3650203962698</v>
      </c>
      <c r="J61" s="13"/>
    </row>
    <row r="62" spans="1:10" ht="15" customHeight="1">
      <c r="A62" s="48" t="s">
        <v>239</v>
      </c>
      <c r="B62" s="14">
        <v>28212</v>
      </c>
      <c r="C62" s="18">
        <v>5</v>
      </c>
      <c r="D62" s="45"/>
      <c r="E62" s="18">
        <v>26</v>
      </c>
      <c r="F62" s="45">
        <f t="shared" si="5"/>
        <v>1950</v>
      </c>
      <c r="G62" s="45"/>
      <c r="H62" s="45">
        <f t="shared" si="8"/>
        <v>373.84615384615387</v>
      </c>
      <c r="I62" s="21">
        <f t="shared" si="6"/>
        <v>-3510.3650203962702</v>
      </c>
      <c r="J62" s="9"/>
    </row>
    <row r="63" spans="1:10" ht="15" customHeight="1">
      <c r="A63" s="9" t="s">
        <v>39</v>
      </c>
      <c r="B63" s="14" t="s">
        <v>113</v>
      </c>
      <c r="C63" s="18">
        <v>5</v>
      </c>
      <c r="D63" s="45"/>
      <c r="E63" s="18">
        <v>22</v>
      </c>
      <c r="F63" s="45">
        <f t="shared" si="5"/>
        <v>1650</v>
      </c>
      <c r="G63" s="45"/>
      <c r="H63" s="45">
        <f t="shared" si="8"/>
        <v>373.84615384615387</v>
      </c>
      <c r="I63" s="21">
        <f t="shared" si="6"/>
        <v>-3810.3650203962702</v>
      </c>
      <c r="J63" s="9"/>
    </row>
    <row r="64" spans="1:10" ht="15" customHeight="1">
      <c r="A64" s="48" t="s">
        <v>240</v>
      </c>
      <c r="B64" s="14" t="s">
        <v>241</v>
      </c>
      <c r="C64" s="18">
        <v>5</v>
      </c>
      <c r="D64" s="45"/>
      <c r="E64" s="18">
        <v>70</v>
      </c>
      <c r="F64" s="45">
        <f t="shared" si="5"/>
        <v>5250</v>
      </c>
      <c r="G64" s="45"/>
      <c r="H64" s="45">
        <f t="shared" si="8"/>
        <v>373.84615384615387</v>
      </c>
      <c r="I64" s="21">
        <f t="shared" si="6"/>
        <v>-210.36502039626976</v>
      </c>
      <c r="J64" s="9"/>
    </row>
    <row r="65" spans="1:10" ht="15" customHeight="1">
      <c r="A65" s="23" t="s">
        <v>41</v>
      </c>
      <c r="B65" s="25" t="s">
        <v>119</v>
      </c>
      <c r="C65" s="35">
        <v>6</v>
      </c>
      <c r="D65" s="36">
        <v>18000</v>
      </c>
      <c r="E65" s="35"/>
      <c r="F65" s="36">
        <f t="shared" si="5"/>
        <v>18000</v>
      </c>
      <c r="G65" s="36">
        <v>12804</v>
      </c>
      <c r="H65" s="36">
        <f>G65/11</f>
        <v>1164</v>
      </c>
      <c r="I65" s="22">
        <f t="shared" si="6"/>
        <v>13329.788825757576</v>
      </c>
      <c r="J65" s="23"/>
    </row>
    <row r="66" spans="1:10" ht="15" customHeight="1">
      <c r="A66" s="9" t="s">
        <v>242</v>
      </c>
      <c r="B66" s="14" t="s">
        <v>243</v>
      </c>
      <c r="C66" s="18">
        <v>6</v>
      </c>
      <c r="D66" s="45"/>
      <c r="E66" s="18">
        <v>53</v>
      </c>
      <c r="F66" s="45">
        <f t="shared" si="5"/>
        <v>3975</v>
      </c>
      <c r="G66" s="45"/>
      <c r="H66" s="45">
        <f t="shared" ref="H66:H75" si="9">H65</f>
        <v>1164</v>
      </c>
      <c r="I66" s="21">
        <f t="shared" si="6"/>
        <v>-695.21117424242402</v>
      </c>
      <c r="J66" s="9"/>
    </row>
    <row r="67" spans="1:10" ht="15" customHeight="1">
      <c r="A67" s="18" t="s">
        <v>244</v>
      </c>
      <c r="B67" s="14">
        <v>23792</v>
      </c>
      <c r="C67" s="18">
        <v>6</v>
      </c>
      <c r="D67" s="45"/>
      <c r="E67" s="18">
        <v>56</v>
      </c>
      <c r="F67" s="45">
        <f t="shared" si="5"/>
        <v>4200</v>
      </c>
      <c r="G67" s="45"/>
      <c r="H67" s="45">
        <f t="shared" si="9"/>
        <v>1164</v>
      </c>
      <c r="I67" s="21">
        <f t="shared" si="6"/>
        <v>-470.21117424242402</v>
      </c>
      <c r="J67" s="9"/>
    </row>
    <row r="68" spans="1:10" ht="15" customHeight="1">
      <c r="A68" s="9" t="s">
        <v>152</v>
      </c>
      <c r="B68" s="14">
        <v>28899</v>
      </c>
      <c r="C68" s="18">
        <v>6</v>
      </c>
      <c r="D68" s="45"/>
      <c r="E68" s="18">
        <v>92</v>
      </c>
      <c r="F68" s="45">
        <f t="shared" ref="F68:F77" si="10">(E68*75)+D68</f>
        <v>6900</v>
      </c>
      <c r="G68" s="45"/>
      <c r="H68" s="45">
        <f t="shared" si="9"/>
        <v>1164</v>
      </c>
      <c r="I68" s="21">
        <f t="shared" ref="I68:I99" si="11">F68+H68-$I$101</f>
        <v>2229.788825757576</v>
      </c>
      <c r="J68" s="9"/>
    </row>
    <row r="69" spans="1:10" ht="15" customHeight="1">
      <c r="A69" s="9" t="s">
        <v>34</v>
      </c>
      <c r="B69" s="14">
        <v>32717</v>
      </c>
      <c r="C69" s="18">
        <v>6</v>
      </c>
      <c r="D69" s="45"/>
      <c r="E69" s="18">
        <v>67</v>
      </c>
      <c r="F69" s="45">
        <f t="shared" si="10"/>
        <v>5025</v>
      </c>
      <c r="G69" s="45"/>
      <c r="H69" s="45">
        <f t="shared" si="9"/>
        <v>1164</v>
      </c>
      <c r="I69" s="21">
        <f t="shared" si="11"/>
        <v>354.78882575757598</v>
      </c>
      <c r="J69" s="9"/>
    </row>
    <row r="70" spans="1:10" ht="15" customHeight="1">
      <c r="A70" s="9" t="s">
        <v>17</v>
      </c>
      <c r="B70" s="14" t="s">
        <v>74</v>
      </c>
      <c r="C70" s="18">
        <v>6</v>
      </c>
      <c r="D70" s="45"/>
      <c r="E70" s="18">
        <v>7</v>
      </c>
      <c r="F70" s="45">
        <f t="shared" si="10"/>
        <v>525</v>
      </c>
      <c r="G70" s="45"/>
      <c r="H70" s="45">
        <f t="shared" si="9"/>
        <v>1164</v>
      </c>
      <c r="I70" s="21">
        <f t="shared" si="11"/>
        <v>-4145.211174242424</v>
      </c>
      <c r="J70" s="9"/>
    </row>
    <row r="71" spans="1:10" ht="15" customHeight="1">
      <c r="A71" s="9" t="s">
        <v>245</v>
      </c>
      <c r="B71" s="14" t="s">
        <v>80</v>
      </c>
      <c r="C71" s="18">
        <v>6</v>
      </c>
      <c r="D71" s="45"/>
      <c r="E71" s="18">
        <v>3</v>
      </c>
      <c r="F71" s="45">
        <f t="shared" si="10"/>
        <v>225</v>
      </c>
      <c r="G71" s="45"/>
      <c r="H71" s="45">
        <f t="shared" si="9"/>
        <v>1164</v>
      </c>
      <c r="I71" s="21">
        <f t="shared" si="11"/>
        <v>-4445.211174242424</v>
      </c>
      <c r="J71" s="9"/>
    </row>
    <row r="72" spans="1:10" ht="15" customHeight="1">
      <c r="A72" s="9" t="s">
        <v>246</v>
      </c>
      <c r="B72" s="14" t="s">
        <v>247</v>
      </c>
      <c r="C72" s="18">
        <v>6</v>
      </c>
      <c r="D72" s="45"/>
      <c r="E72" s="18">
        <v>52</v>
      </c>
      <c r="F72" s="45">
        <f t="shared" si="10"/>
        <v>3900</v>
      </c>
      <c r="G72" s="45"/>
      <c r="H72" s="45">
        <f t="shared" si="9"/>
        <v>1164</v>
      </c>
      <c r="I72" s="21">
        <f t="shared" si="11"/>
        <v>-770.21117424242402</v>
      </c>
      <c r="J72" s="9"/>
    </row>
    <row r="73" spans="1:10" ht="15" customHeight="1">
      <c r="A73" s="9" t="s">
        <v>78</v>
      </c>
      <c r="B73" s="14" t="s">
        <v>129</v>
      </c>
      <c r="C73" s="18">
        <v>6</v>
      </c>
      <c r="D73" s="45"/>
      <c r="E73" s="18">
        <v>3</v>
      </c>
      <c r="F73" s="45">
        <f t="shared" si="10"/>
        <v>225</v>
      </c>
      <c r="G73" s="45"/>
      <c r="H73" s="45">
        <f t="shared" si="9"/>
        <v>1164</v>
      </c>
      <c r="I73" s="21">
        <f t="shared" si="11"/>
        <v>-4445.211174242424</v>
      </c>
      <c r="J73" s="9"/>
    </row>
    <row r="74" spans="1:10" ht="15" customHeight="1">
      <c r="A74" s="9" t="s">
        <v>248</v>
      </c>
      <c r="B74" s="14" t="s">
        <v>224</v>
      </c>
      <c r="C74" s="18">
        <v>6</v>
      </c>
      <c r="D74" s="45"/>
      <c r="E74" s="18">
        <v>67</v>
      </c>
      <c r="F74" s="45">
        <f t="shared" si="10"/>
        <v>5025</v>
      </c>
      <c r="G74" s="45"/>
      <c r="H74" s="45">
        <f t="shared" si="9"/>
        <v>1164</v>
      </c>
      <c r="I74" s="21">
        <f t="shared" si="11"/>
        <v>354.78882575757598</v>
      </c>
      <c r="J74" s="9"/>
    </row>
    <row r="75" spans="1:10" ht="15" customHeight="1">
      <c r="A75" s="9" t="s">
        <v>155</v>
      </c>
      <c r="B75" s="14" t="s">
        <v>156</v>
      </c>
      <c r="C75" s="18">
        <v>6</v>
      </c>
      <c r="D75" s="45"/>
      <c r="E75" s="18">
        <v>57</v>
      </c>
      <c r="F75" s="45">
        <f t="shared" si="10"/>
        <v>4275</v>
      </c>
      <c r="G75" s="45"/>
      <c r="H75" s="45">
        <f t="shared" si="9"/>
        <v>1164</v>
      </c>
      <c r="I75" s="21">
        <f t="shared" si="11"/>
        <v>-395.21117424242402</v>
      </c>
      <c r="J75" s="9"/>
    </row>
    <row r="76" spans="1:10" ht="15" customHeight="1">
      <c r="A76" s="23" t="s">
        <v>249</v>
      </c>
      <c r="B76" s="25" t="s">
        <v>85</v>
      </c>
      <c r="C76" s="35">
        <v>7</v>
      </c>
      <c r="D76" s="36">
        <v>21000</v>
      </c>
      <c r="E76" s="35"/>
      <c r="F76" s="36">
        <f t="shared" si="10"/>
        <v>21000</v>
      </c>
      <c r="G76" s="36">
        <v>2242</v>
      </c>
      <c r="H76" s="36">
        <f>G76/13</f>
        <v>172.46153846153845</v>
      </c>
      <c r="I76" s="22">
        <f t="shared" si="11"/>
        <v>15338.250364219115</v>
      </c>
      <c r="J76" s="23"/>
    </row>
    <row r="77" spans="1:10" ht="15" customHeight="1">
      <c r="A77" s="9" t="s">
        <v>20</v>
      </c>
      <c r="B77" s="14">
        <v>39622</v>
      </c>
      <c r="C77" s="18">
        <v>7</v>
      </c>
      <c r="D77" s="45"/>
      <c r="E77" s="18">
        <v>6</v>
      </c>
      <c r="F77" s="45">
        <f t="shared" si="10"/>
        <v>450</v>
      </c>
      <c r="G77" s="45"/>
      <c r="H77" s="45">
        <f t="shared" ref="H77:H88" si="12">H76</f>
        <v>172.46153846153845</v>
      </c>
      <c r="I77" s="21">
        <f t="shared" si="11"/>
        <v>-5211.7496357808859</v>
      </c>
      <c r="J77" s="9"/>
    </row>
    <row r="78" spans="1:10" ht="15" customHeight="1">
      <c r="A78" s="9" t="s">
        <v>19</v>
      </c>
      <c r="B78" s="14">
        <v>40516</v>
      </c>
      <c r="C78" s="18">
        <v>7</v>
      </c>
      <c r="D78" s="45"/>
      <c r="E78" s="18">
        <v>190</v>
      </c>
      <c r="F78" s="45">
        <f>(E78*150)+D78</f>
        <v>28500</v>
      </c>
      <c r="G78" s="45"/>
      <c r="H78" s="45">
        <f t="shared" si="12"/>
        <v>172.46153846153845</v>
      </c>
      <c r="I78" s="21">
        <f t="shared" si="11"/>
        <v>22838.250364219115</v>
      </c>
      <c r="J78" s="9"/>
    </row>
    <row r="79" spans="1:10" ht="15" customHeight="1">
      <c r="A79" s="48" t="s">
        <v>250</v>
      </c>
      <c r="B79" s="14">
        <v>39939</v>
      </c>
      <c r="C79" s="18">
        <v>7</v>
      </c>
      <c r="D79" s="45"/>
      <c r="E79" s="18">
        <v>81</v>
      </c>
      <c r="F79" s="45">
        <f t="shared" ref="F79:F99" si="13">(E79*75)+D79</f>
        <v>6075</v>
      </c>
      <c r="G79" s="45"/>
      <c r="H79" s="45">
        <f t="shared" si="12"/>
        <v>172.46153846153845</v>
      </c>
      <c r="I79" s="21">
        <f t="shared" si="11"/>
        <v>413.25036421911409</v>
      </c>
      <c r="J79" s="9"/>
    </row>
    <row r="80" spans="1:10" ht="15" customHeight="1">
      <c r="A80" s="49" t="s">
        <v>251</v>
      </c>
      <c r="B80" s="44">
        <v>37170</v>
      </c>
      <c r="C80" s="18">
        <v>7</v>
      </c>
      <c r="D80" s="45"/>
      <c r="E80" s="18">
        <v>122</v>
      </c>
      <c r="F80" s="45">
        <f t="shared" si="13"/>
        <v>9150</v>
      </c>
      <c r="G80" s="45"/>
      <c r="H80" s="45">
        <f t="shared" si="12"/>
        <v>172.46153846153845</v>
      </c>
      <c r="I80" s="21">
        <f t="shared" si="11"/>
        <v>3488.250364219115</v>
      </c>
      <c r="J80" s="18"/>
    </row>
    <row r="81" spans="1:10" ht="15" customHeight="1">
      <c r="A81" s="48" t="s">
        <v>252</v>
      </c>
      <c r="B81" s="14" t="s">
        <v>67</v>
      </c>
      <c r="C81" s="18">
        <v>7</v>
      </c>
      <c r="D81" s="45"/>
      <c r="E81" s="18">
        <v>103</v>
      </c>
      <c r="F81" s="45">
        <f t="shared" si="13"/>
        <v>7725</v>
      </c>
      <c r="G81" s="45"/>
      <c r="H81" s="45">
        <f t="shared" si="12"/>
        <v>172.46153846153845</v>
      </c>
      <c r="I81" s="21">
        <f t="shared" si="11"/>
        <v>2063.2503642191141</v>
      </c>
      <c r="J81" s="9"/>
    </row>
    <row r="82" spans="1:10" ht="15" customHeight="1">
      <c r="A82" s="9" t="s">
        <v>253</v>
      </c>
      <c r="B82" s="14" t="s">
        <v>158</v>
      </c>
      <c r="C82" s="18">
        <v>7</v>
      </c>
      <c r="D82" s="45"/>
      <c r="E82" s="18">
        <v>70</v>
      </c>
      <c r="F82" s="45">
        <f t="shared" si="13"/>
        <v>5250</v>
      </c>
      <c r="G82" s="45"/>
      <c r="H82" s="45">
        <f t="shared" si="12"/>
        <v>172.46153846153845</v>
      </c>
      <c r="I82" s="21">
        <f t="shared" si="11"/>
        <v>-411.74963578088591</v>
      </c>
      <c r="J82" s="9"/>
    </row>
    <row r="83" spans="1:10" ht="15" customHeight="1">
      <c r="A83" s="48" t="s">
        <v>73</v>
      </c>
      <c r="B83" s="14">
        <v>11509</v>
      </c>
      <c r="C83" s="18">
        <v>7</v>
      </c>
      <c r="D83" s="45"/>
      <c r="E83" s="18">
        <v>74</v>
      </c>
      <c r="F83" s="45">
        <f t="shared" si="13"/>
        <v>5550</v>
      </c>
      <c r="G83" s="45"/>
      <c r="H83" s="45">
        <f t="shared" si="12"/>
        <v>172.46153846153845</v>
      </c>
      <c r="I83" s="21">
        <f t="shared" si="11"/>
        <v>-111.74963578088591</v>
      </c>
      <c r="J83" s="9"/>
    </row>
    <row r="84" spans="1:10" ht="14.5">
      <c r="A84" s="9" t="s">
        <v>118</v>
      </c>
      <c r="B84" s="14" t="s">
        <v>254</v>
      </c>
      <c r="C84" s="18">
        <v>7</v>
      </c>
      <c r="D84" s="45"/>
      <c r="E84" s="18">
        <v>114</v>
      </c>
      <c r="F84" s="45">
        <f t="shared" si="13"/>
        <v>8550</v>
      </c>
      <c r="G84" s="45"/>
      <c r="H84" s="45">
        <f t="shared" si="12"/>
        <v>172.46153846153845</v>
      </c>
      <c r="I84" s="21">
        <f t="shared" si="11"/>
        <v>2888.250364219115</v>
      </c>
      <c r="J84" s="9"/>
    </row>
    <row r="85" spans="1:10" ht="14.5">
      <c r="A85" s="9" t="s">
        <v>255</v>
      </c>
      <c r="B85" s="14" t="s">
        <v>231</v>
      </c>
      <c r="C85" s="18">
        <v>7</v>
      </c>
      <c r="D85" s="45"/>
      <c r="E85" s="18">
        <v>95</v>
      </c>
      <c r="F85" s="45">
        <f t="shared" si="13"/>
        <v>7125</v>
      </c>
      <c r="G85" s="45"/>
      <c r="H85" s="45">
        <f t="shared" si="12"/>
        <v>172.46153846153845</v>
      </c>
      <c r="I85" s="21">
        <f t="shared" si="11"/>
        <v>1463.2503642191141</v>
      </c>
      <c r="J85" s="9"/>
    </row>
    <row r="86" spans="1:10" ht="14.5">
      <c r="A86" s="9" t="s">
        <v>170</v>
      </c>
      <c r="B86" s="9">
        <v>2767</v>
      </c>
      <c r="C86" s="9">
        <v>7</v>
      </c>
      <c r="D86" s="9"/>
      <c r="E86" s="9">
        <v>6</v>
      </c>
      <c r="F86" s="45">
        <f t="shared" si="13"/>
        <v>450</v>
      </c>
      <c r="G86" s="9"/>
      <c r="H86" s="45">
        <f t="shared" si="12"/>
        <v>172.46153846153845</v>
      </c>
      <c r="I86" s="21">
        <f t="shared" si="11"/>
        <v>-5211.7496357808859</v>
      </c>
      <c r="J86" s="9"/>
    </row>
    <row r="87" spans="1:10" ht="15" customHeight="1">
      <c r="A87" s="9" t="s">
        <v>256</v>
      </c>
      <c r="B87" s="9" t="s">
        <v>222</v>
      </c>
      <c r="C87" s="9">
        <v>7</v>
      </c>
      <c r="D87" s="9"/>
      <c r="E87" s="9">
        <v>123</v>
      </c>
      <c r="F87" s="45">
        <f t="shared" si="13"/>
        <v>9225</v>
      </c>
      <c r="G87" s="9"/>
      <c r="H87" s="45">
        <f t="shared" si="12"/>
        <v>172.46153846153845</v>
      </c>
      <c r="I87" s="21">
        <f t="shared" si="11"/>
        <v>3563.250364219115</v>
      </c>
      <c r="J87" s="9"/>
    </row>
    <row r="88" spans="1:10" ht="15" customHeight="1">
      <c r="A88" s="9" t="s">
        <v>162</v>
      </c>
      <c r="B88" s="14" t="s">
        <v>163</v>
      </c>
      <c r="C88" s="18">
        <v>7</v>
      </c>
      <c r="D88" s="45"/>
      <c r="E88" s="18">
        <v>73</v>
      </c>
      <c r="F88" s="45">
        <f t="shared" si="13"/>
        <v>5475</v>
      </c>
      <c r="G88" s="45"/>
      <c r="H88" s="45">
        <f t="shared" si="12"/>
        <v>172.46153846153845</v>
      </c>
      <c r="I88" s="21">
        <f t="shared" si="11"/>
        <v>-186.74963578088591</v>
      </c>
      <c r="J88" s="9"/>
    </row>
    <row r="89" spans="1:10" ht="15" customHeight="1">
      <c r="A89" s="23" t="s">
        <v>179</v>
      </c>
      <c r="B89" s="25" t="s">
        <v>257</v>
      </c>
      <c r="C89" s="35">
        <v>8</v>
      </c>
      <c r="D89" s="36">
        <v>18000</v>
      </c>
      <c r="E89" s="35"/>
      <c r="F89" s="36">
        <f t="shared" si="13"/>
        <v>18000</v>
      </c>
      <c r="G89" s="36">
        <v>4341</v>
      </c>
      <c r="H89" s="36">
        <f>G89/11</f>
        <v>394.63636363636363</v>
      </c>
      <c r="I89" s="22">
        <f t="shared" si="11"/>
        <v>12560.42518939394</v>
      </c>
      <c r="J89" s="23"/>
    </row>
    <row r="90" spans="1:10" ht="15" customHeight="1">
      <c r="A90" s="9" t="s">
        <v>258</v>
      </c>
      <c r="B90" s="14" t="s">
        <v>50</v>
      </c>
      <c r="C90" s="18">
        <v>8</v>
      </c>
      <c r="D90" s="45"/>
      <c r="E90" s="18">
        <v>11</v>
      </c>
      <c r="F90" s="45">
        <f t="shared" si="13"/>
        <v>825</v>
      </c>
      <c r="G90" s="45"/>
      <c r="H90" s="45">
        <f t="shared" ref="H90:H99" si="14">H89</f>
        <v>394.63636363636363</v>
      </c>
      <c r="I90" s="21">
        <f t="shared" si="11"/>
        <v>-4614.5748106060601</v>
      </c>
      <c r="J90" s="9"/>
    </row>
    <row r="91" spans="1:10" ht="15" customHeight="1">
      <c r="A91" s="9" t="s">
        <v>259</v>
      </c>
      <c r="B91" s="14" t="s">
        <v>158</v>
      </c>
      <c r="C91" s="18">
        <v>8</v>
      </c>
      <c r="D91" s="45"/>
      <c r="E91" s="18">
        <v>64</v>
      </c>
      <c r="F91" s="45">
        <f t="shared" si="13"/>
        <v>4800</v>
      </c>
      <c r="G91" s="45"/>
      <c r="H91" s="45">
        <f t="shared" si="14"/>
        <v>394.63636363636363</v>
      </c>
      <c r="I91" s="21">
        <f t="shared" si="11"/>
        <v>-639.57481060606005</v>
      </c>
      <c r="J91" s="9"/>
    </row>
    <row r="92" spans="1:10" ht="15" customHeight="1">
      <c r="A92" s="9" t="s">
        <v>260</v>
      </c>
      <c r="B92" s="14">
        <v>11559</v>
      </c>
      <c r="C92" s="18">
        <v>8</v>
      </c>
      <c r="D92" s="45"/>
      <c r="E92" s="18">
        <v>76</v>
      </c>
      <c r="F92" s="45">
        <f t="shared" si="13"/>
        <v>5700</v>
      </c>
      <c r="G92" s="45"/>
      <c r="H92" s="45">
        <f t="shared" si="14"/>
        <v>394.63636363636363</v>
      </c>
      <c r="I92" s="21">
        <f t="shared" si="11"/>
        <v>260.42518939393995</v>
      </c>
      <c r="J92" s="9"/>
    </row>
    <row r="93" spans="1:10" ht="15" customHeight="1">
      <c r="A93" s="9" t="s">
        <v>60</v>
      </c>
      <c r="B93" s="14">
        <v>11243</v>
      </c>
      <c r="C93" s="18">
        <v>8</v>
      </c>
      <c r="D93" s="45"/>
      <c r="E93" s="18">
        <v>39</v>
      </c>
      <c r="F93" s="45">
        <f t="shared" si="13"/>
        <v>2925</v>
      </c>
      <c r="G93" s="45"/>
      <c r="H93" s="45">
        <f t="shared" si="14"/>
        <v>394.63636363636363</v>
      </c>
      <c r="I93" s="21">
        <f t="shared" si="11"/>
        <v>-2514.5748106060605</v>
      </c>
      <c r="J93" s="9"/>
    </row>
    <row r="94" spans="1:10" ht="15" customHeight="1">
      <c r="A94" s="18" t="s">
        <v>27</v>
      </c>
      <c r="B94" s="14" t="s">
        <v>261</v>
      </c>
      <c r="C94" s="18">
        <v>8</v>
      </c>
      <c r="D94" s="45"/>
      <c r="E94" s="18">
        <v>9</v>
      </c>
      <c r="F94" s="45">
        <f t="shared" si="13"/>
        <v>675</v>
      </c>
      <c r="G94" s="45"/>
      <c r="H94" s="45">
        <f t="shared" si="14"/>
        <v>394.63636363636363</v>
      </c>
      <c r="I94" s="21">
        <f t="shared" si="11"/>
        <v>-4764.5748106060601</v>
      </c>
      <c r="J94" s="9"/>
    </row>
    <row r="95" spans="1:10" ht="15" customHeight="1">
      <c r="A95" s="18" t="s">
        <v>262</v>
      </c>
      <c r="B95" s="18" t="s">
        <v>200</v>
      </c>
      <c r="C95" s="18">
        <v>8</v>
      </c>
      <c r="D95" s="18"/>
      <c r="E95" s="18">
        <v>67</v>
      </c>
      <c r="F95" s="45">
        <f t="shared" si="13"/>
        <v>5025</v>
      </c>
      <c r="G95" s="18"/>
      <c r="H95" s="45">
        <f t="shared" si="14"/>
        <v>394.63636363636363</v>
      </c>
      <c r="I95" s="21">
        <f t="shared" si="11"/>
        <v>-414.57481060606005</v>
      </c>
      <c r="J95" s="18"/>
    </row>
    <row r="96" spans="1:10" ht="15" customHeight="1">
      <c r="A96" s="9" t="s">
        <v>263</v>
      </c>
      <c r="B96" s="14" t="s">
        <v>187</v>
      </c>
      <c r="C96" s="18">
        <v>8</v>
      </c>
      <c r="D96" s="45"/>
      <c r="E96" s="18">
        <v>10</v>
      </c>
      <c r="F96" s="45">
        <f t="shared" si="13"/>
        <v>750</v>
      </c>
      <c r="G96" s="45"/>
      <c r="H96" s="45">
        <f t="shared" si="14"/>
        <v>394.63636363636363</v>
      </c>
      <c r="I96" s="21">
        <f t="shared" si="11"/>
        <v>-4689.5748106060601</v>
      </c>
      <c r="J96" s="9"/>
    </row>
    <row r="97" spans="1:10" ht="15" customHeight="1">
      <c r="A97" s="9" t="s">
        <v>59</v>
      </c>
      <c r="B97" s="14" t="s">
        <v>264</v>
      </c>
      <c r="C97" s="18">
        <v>8</v>
      </c>
      <c r="D97" s="45"/>
      <c r="E97" s="18">
        <v>5</v>
      </c>
      <c r="F97" s="45">
        <f t="shared" si="13"/>
        <v>375</v>
      </c>
      <c r="G97" s="45"/>
      <c r="H97" s="45">
        <f t="shared" si="14"/>
        <v>394.63636363636363</v>
      </c>
      <c r="I97" s="21">
        <f t="shared" si="11"/>
        <v>-5064.5748106060601</v>
      </c>
      <c r="J97" s="9"/>
    </row>
    <row r="98" spans="1:10" ht="15" customHeight="1">
      <c r="A98" s="48" t="s">
        <v>265</v>
      </c>
      <c r="B98" s="14" t="s">
        <v>211</v>
      </c>
      <c r="C98" s="18">
        <v>8</v>
      </c>
      <c r="D98" s="45"/>
      <c r="E98" s="18">
        <v>17</v>
      </c>
      <c r="F98" s="45">
        <f t="shared" si="13"/>
        <v>1275</v>
      </c>
      <c r="G98" s="45"/>
      <c r="H98" s="45">
        <f t="shared" si="14"/>
        <v>394.63636363636363</v>
      </c>
      <c r="I98" s="21">
        <f t="shared" si="11"/>
        <v>-4164.5748106060601</v>
      </c>
      <c r="J98" s="9"/>
    </row>
    <row r="99" spans="1:10" ht="15" customHeight="1">
      <c r="A99" s="9" t="s">
        <v>266</v>
      </c>
      <c r="B99" s="14">
        <v>25645</v>
      </c>
      <c r="C99" s="18">
        <v>8</v>
      </c>
      <c r="D99" s="45"/>
      <c r="E99" s="18">
        <v>36</v>
      </c>
      <c r="F99" s="45">
        <f t="shared" si="13"/>
        <v>2700</v>
      </c>
      <c r="G99" s="45"/>
      <c r="H99" s="45">
        <f t="shared" si="14"/>
        <v>394.63636363636363</v>
      </c>
      <c r="I99" s="21">
        <f t="shared" si="11"/>
        <v>-2739.5748106060605</v>
      </c>
      <c r="J99" s="9"/>
    </row>
    <row r="100" spans="1:10" ht="15" customHeight="1">
      <c r="A100" s="5"/>
      <c r="B100" s="5"/>
      <c r="C100" s="5"/>
      <c r="D100" s="6"/>
      <c r="E100" s="5"/>
      <c r="F100" s="6">
        <f>SUM(F4:F99)</f>
        <v>510375</v>
      </c>
      <c r="G100" s="6"/>
      <c r="H100" s="6">
        <f>SUM(H4:H99)</f>
        <v>49709.272727272692</v>
      </c>
      <c r="I100" s="6">
        <f>F100+H100</f>
        <v>560084.27272727271</v>
      </c>
      <c r="J100" s="6"/>
    </row>
    <row r="101" spans="1:10" ht="15" customHeight="1">
      <c r="A101" s="5"/>
      <c r="B101" s="5"/>
      <c r="C101" s="5"/>
      <c r="D101" s="6"/>
      <c r="E101" s="5"/>
      <c r="F101" s="6"/>
      <c r="G101" s="6"/>
      <c r="H101" s="8" t="s">
        <v>56</v>
      </c>
      <c r="I101" s="6">
        <f>I100/(COUNTIF(A4:A99,"*"))</f>
        <v>5834.211174242424</v>
      </c>
      <c r="J101" s="5"/>
    </row>
  </sheetData>
  <autoFilter ref="A3:J101" xr:uid="{6F474B58-787A-4D45-B02F-A5A27401A210}">
    <sortState xmlns:xlrd2="http://schemas.microsoft.com/office/spreadsheetml/2017/richdata2" ref="A4:J101">
      <sortCondition ref="C3:C99"/>
    </sortState>
  </autoFilter>
  <conditionalFormatting sqref="I4:I75 I77:I82 I84 I87 I89:I99">
    <cfRule type="cellIs" dxfId="1" priority="1" operator="lessThan">
      <formula>0</formula>
    </cfRule>
  </conditionalFormatting>
  <pageMargins left="0.7" right="0.7" top="0.75" bottom="0.75" header="0.3" footer="0.3"/>
  <pageSetup paperSize="9" scale="88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CD5A5-5A76-CC46-BFE7-62B8B9AF9C2F}">
  <dimension ref="A1:J134"/>
  <sheetViews>
    <sheetView tabSelected="1" topLeftCell="A92" zoomScale="80" zoomScaleNormal="80" workbookViewId="0">
      <selection activeCell="F112" sqref="F112"/>
    </sheetView>
  </sheetViews>
  <sheetFormatPr defaultColWidth="8.81640625" defaultRowHeight="15" customHeight="1"/>
  <cols>
    <col min="1" max="1" width="22.81640625" style="2" customWidth="1"/>
    <col min="2" max="2" width="14.7265625" style="15" bestFit="1" customWidth="1"/>
    <col min="3" max="3" width="8.81640625" style="2" bestFit="1" customWidth="1"/>
    <col min="4" max="4" width="10" style="3" bestFit="1" customWidth="1"/>
    <col min="5" max="5" width="11.1796875" style="2" customWidth="1"/>
    <col min="6" max="6" width="10.7265625" style="3" bestFit="1" customWidth="1"/>
    <col min="7" max="7" width="11.26953125" style="3" customWidth="1"/>
    <col min="8" max="8" width="13" style="3" customWidth="1"/>
    <col min="9" max="9" width="10.7265625" style="3" bestFit="1" customWidth="1"/>
    <col min="10" max="10" width="35.1796875" style="2" bestFit="1" customWidth="1"/>
    <col min="11" max="16384" width="8.81640625" style="2"/>
  </cols>
  <sheetData>
    <row r="1" spans="1:10" ht="31">
      <c r="A1" s="7" t="s">
        <v>267</v>
      </c>
      <c r="J1" s="11"/>
    </row>
    <row r="2" spans="1:10" ht="15" customHeight="1">
      <c r="A2" s="1"/>
      <c r="B2" s="16"/>
      <c r="C2" s="1" t="s">
        <v>1</v>
      </c>
      <c r="D2" s="4" t="s">
        <v>2</v>
      </c>
      <c r="E2" s="1" t="s">
        <v>3</v>
      </c>
      <c r="F2" s="4"/>
      <c r="G2" s="4" t="s">
        <v>4</v>
      </c>
      <c r="H2" s="4"/>
      <c r="I2" s="4" t="s">
        <v>5</v>
      </c>
      <c r="J2" s="1"/>
    </row>
    <row r="3" spans="1:10" ht="15" customHeight="1">
      <c r="A3" s="1" t="s">
        <v>6</v>
      </c>
      <c r="B3" s="16" t="s">
        <v>7</v>
      </c>
      <c r="C3" s="1" t="s">
        <v>8</v>
      </c>
      <c r="D3" s="4" t="s">
        <v>9</v>
      </c>
      <c r="E3" s="1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1" t="s">
        <v>15</v>
      </c>
    </row>
    <row r="4" spans="1:10" ht="15" customHeight="1">
      <c r="A4" s="26" t="s">
        <v>188</v>
      </c>
      <c r="B4" s="25">
        <v>2796</v>
      </c>
      <c r="C4" s="35">
        <v>1</v>
      </c>
      <c r="D4" s="36">
        <v>21000</v>
      </c>
      <c r="E4" s="35"/>
      <c r="F4" s="36">
        <f t="shared" ref="F4:F35" si="0">(E4*75)+D4</f>
        <v>21000</v>
      </c>
      <c r="G4" s="36">
        <v>8861</v>
      </c>
      <c r="H4" s="36">
        <f>G4/13</f>
        <v>681.61538461538464</v>
      </c>
      <c r="I4" s="22">
        <f t="shared" ref="I4:I35" si="1">F4+H4-$I$134</f>
        <v>16352.212283840188</v>
      </c>
      <c r="J4" s="23"/>
    </row>
    <row r="5" spans="1:10" ht="15" customHeight="1">
      <c r="A5" s="9" t="s">
        <v>61</v>
      </c>
      <c r="B5" s="14" t="s">
        <v>151</v>
      </c>
      <c r="C5" s="18">
        <v>1</v>
      </c>
      <c r="D5" s="45"/>
      <c r="E5" s="18">
        <v>24</v>
      </c>
      <c r="F5" s="45">
        <f t="shared" si="0"/>
        <v>1800</v>
      </c>
      <c r="G5" s="45"/>
      <c r="H5" s="45">
        <f t="shared" ref="H5:H16" si="2">H4</f>
        <v>681.61538461538464</v>
      </c>
      <c r="I5" s="21">
        <f t="shared" si="1"/>
        <v>-2847.787716159809</v>
      </c>
      <c r="J5" s="9"/>
    </row>
    <row r="6" spans="1:10" ht="15" customHeight="1">
      <c r="A6" s="9" t="s">
        <v>146</v>
      </c>
      <c r="B6" s="14">
        <v>37364</v>
      </c>
      <c r="C6" s="18">
        <v>1</v>
      </c>
      <c r="D6" s="45"/>
      <c r="E6" s="18">
        <v>48</v>
      </c>
      <c r="F6" s="45">
        <f t="shared" si="0"/>
        <v>3600</v>
      </c>
      <c r="G6" s="45"/>
      <c r="H6" s="45">
        <f t="shared" si="2"/>
        <v>681.61538461538464</v>
      </c>
      <c r="I6" s="21">
        <f t="shared" si="1"/>
        <v>-1047.787716159809</v>
      </c>
      <c r="J6" s="9"/>
    </row>
    <row r="7" spans="1:10" ht="15" customHeight="1">
      <c r="A7" s="9" t="s">
        <v>132</v>
      </c>
      <c r="B7" s="14" t="s">
        <v>133</v>
      </c>
      <c r="C7" s="18">
        <v>1</v>
      </c>
      <c r="D7" s="45"/>
      <c r="E7" s="18">
        <v>20</v>
      </c>
      <c r="F7" s="45">
        <f t="shared" si="0"/>
        <v>1500</v>
      </c>
      <c r="G7" s="45"/>
      <c r="H7" s="45">
        <f t="shared" si="2"/>
        <v>681.61538461538464</v>
      </c>
      <c r="I7" s="21">
        <f t="shared" si="1"/>
        <v>-3147.787716159809</v>
      </c>
      <c r="J7" s="9"/>
    </row>
    <row r="8" spans="1:10" ht="15" customHeight="1">
      <c r="A8" s="9" t="s">
        <v>87</v>
      </c>
      <c r="B8" s="14" t="s">
        <v>88</v>
      </c>
      <c r="C8" s="18">
        <v>1</v>
      </c>
      <c r="D8" s="45"/>
      <c r="E8" s="18">
        <v>19</v>
      </c>
      <c r="F8" s="45">
        <f t="shared" si="0"/>
        <v>1425</v>
      </c>
      <c r="G8" s="45"/>
      <c r="H8" s="45">
        <f t="shared" si="2"/>
        <v>681.61538461538464</v>
      </c>
      <c r="I8" s="21">
        <f t="shared" si="1"/>
        <v>-3222.787716159809</v>
      </c>
      <c r="J8" s="9"/>
    </row>
    <row r="9" spans="1:10" ht="15" customHeight="1">
      <c r="A9" s="9" t="s">
        <v>253</v>
      </c>
      <c r="B9" s="14" t="s">
        <v>158</v>
      </c>
      <c r="C9" s="18">
        <v>1</v>
      </c>
      <c r="D9" s="45"/>
      <c r="E9" s="18">
        <v>37</v>
      </c>
      <c r="F9" s="45">
        <f t="shared" si="0"/>
        <v>2775</v>
      </c>
      <c r="G9" s="45"/>
      <c r="H9" s="45">
        <f t="shared" si="2"/>
        <v>681.61538461538464</v>
      </c>
      <c r="I9" s="21">
        <f t="shared" si="1"/>
        <v>-1872.787716159809</v>
      </c>
      <c r="J9" s="9"/>
    </row>
    <row r="10" spans="1:10" ht="15" customHeight="1">
      <c r="A10" s="9" t="s">
        <v>73</v>
      </c>
      <c r="B10" s="14" t="s">
        <v>109</v>
      </c>
      <c r="C10" s="18">
        <v>1</v>
      </c>
      <c r="D10" s="45"/>
      <c r="E10" s="18">
        <v>41</v>
      </c>
      <c r="F10" s="45">
        <f t="shared" si="0"/>
        <v>3075</v>
      </c>
      <c r="G10" s="45"/>
      <c r="H10" s="45">
        <f t="shared" si="2"/>
        <v>681.61538461538464</v>
      </c>
      <c r="I10" s="21">
        <f t="shared" si="1"/>
        <v>-1572.787716159809</v>
      </c>
      <c r="J10" s="9"/>
    </row>
    <row r="11" spans="1:10" ht="15" customHeight="1">
      <c r="A11" s="19" t="s">
        <v>51</v>
      </c>
      <c r="B11" s="14" t="s">
        <v>143</v>
      </c>
      <c r="C11" s="18">
        <v>1</v>
      </c>
      <c r="D11" s="45"/>
      <c r="E11" s="18">
        <v>51</v>
      </c>
      <c r="F11" s="45">
        <f t="shared" si="0"/>
        <v>3825</v>
      </c>
      <c r="G11" s="45"/>
      <c r="H11" s="45">
        <f t="shared" si="2"/>
        <v>681.61538461538464</v>
      </c>
      <c r="I11" s="21">
        <f t="shared" si="1"/>
        <v>-822.78771615980895</v>
      </c>
      <c r="J11" s="9"/>
    </row>
    <row r="12" spans="1:10" ht="15" customHeight="1">
      <c r="A12" s="9" t="s">
        <v>268</v>
      </c>
      <c r="B12" s="14">
        <v>56643</v>
      </c>
      <c r="C12" s="18">
        <v>1</v>
      </c>
      <c r="D12" s="45"/>
      <c r="E12" s="18">
        <v>20</v>
      </c>
      <c r="F12" s="45">
        <f t="shared" si="0"/>
        <v>1500</v>
      </c>
      <c r="G12" s="45"/>
      <c r="H12" s="45">
        <f t="shared" si="2"/>
        <v>681.61538461538464</v>
      </c>
      <c r="I12" s="21">
        <f t="shared" si="1"/>
        <v>-3147.787716159809</v>
      </c>
      <c r="J12" s="9"/>
    </row>
    <row r="13" spans="1:10" ht="15" customHeight="1">
      <c r="A13" s="19" t="s">
        <v>144</v>
      </c>
      <c r="B13" s="14" t="s">
        <v>145</v>
      </c>
      <c r="C13" s="18">
        <v>1</v>
      </c>
      <c r="D13" s="45"/>
      <c r="E13" s="18">
        <v>40</v>
      </c>
      <c r="F13" s="45">
        <f t="shared" si="0"/>
        <v>3000</v>
      </c>
      <c r="G13" s="45"/>
      <c r="H13" s="45">
        <f t="shared" si="2"/>
        <v>681.61538461538464</v>
      </c>
      <c r="I13" s="21">
        <f t="shared" si="1"/>
        <v>-1647.787716159809</v>
      </c>
      <c r="J13" s="9"/>
    </row>
    <row r="14" spans="1:10" ht="15" customHeight="1">
      <c r="A14" s="9" t="s">
        <v>91</v>
      </c>
      <c r="B14" s="14" t="s">
        <v>83</v>
      </c>
      <c r="C14" s="18">
        <v>1</v>
      </c>
      <c r="D14" s="45"/>
      <c r="E14" s="18">
        <v>33</v>
      </c>
      <c r="F14" s="45">
        <f t="shared" si="0"/>
        <v>2475</v>
      </c>
      <c r="G14" s="45"/>
      <c r="H14" s="45">
        <f t="shared" si="2"/>
        <v>681.61538461538464</v>
      </c>
      <c r="I14" s="21">
        <f t="shared" si="1"/>
        <v>-2172.787716159809</v>
      </c>
      <c r="J14" s="9"/>
    </row>
    <row r="15" spans="1:10" ht="15" customHeight="1">
      <c r="A15" s="9" t="s">
        <v>196</v>
      </c>
      <c r="B15" s="14" t="s">
        <v>116</v>
      </c>
      <c r="C15" s="18">
        <v>1</v>
      </c>
      <c r="D15" s="45"/>
      <c r="E15" s="18">
        <v>34</v>
      </c>
      <c r="F15" s="45">
        <f t="shared" si="0"/>
        <v>2550</v>
      </c>
      <c r="G15" s="45"/>
      <c r="H15" s="45">
        <f t="shared" si="2"/>
        <v>681.61538461538464</v>
      </c>
      <c r="I15" s="21">
        <f t="shared" si="1"/>
        <v>-2097.787716159809</v>
      </c>
      <c r="J15" s="9"/>
    </row>
    <row r="16" spans="1:10" ht="15" customHeight="1">
      <c r="A16" s="9" t="s">
        <v>27</v>
      </c>
      <c r="B16" s="14">
        <v>26679</v>
      </c>
      <c r="C16" s="18">
        <v>1</v>
      </c>
      <c r="D16" s="45"/>
      <c r="E16" s="18">
        <v>40</v>
      </c>
      <c r="F16" s="45">
        <f t="shared" si="0"/>
        <v>3000</v>
      </c>
      <c r="G16" s="45"/>
      <c r="H16" s="45">
        <f t="shared" si="2"/>
        <v>681.61538461538464</v>
      </c>
      <c r="I16" s="21">
        <f t="shared" si="1"/>
        <v>-1647.787716159809</v>
      </c>
      <c r="J16" s="9"/>
    </row>
    <row r="17" spans="1:10" ht="15" customHeight="1">
      <c r="A17" s="26" t="s">
        <v>96</v>
      </c>
      <c r="B17" s="25" t="s">
        <v>97</v>
      </c>
      <c r="C17" s="35">
        <v>2</v>
      </c>
      <c r="D17" s="36">
        <v>21000</v>
      </c>
      <c r="E17" s="35"/>
      <c r="F17" s="36">
        <f t="shared" si="0"/>
        <v>21000</v>
      </c>
      <c r="G17" s="36">
        <v>9688</v>
      </c>
      <c r="H17" s="36">
        <f>G17/13</f>
        <v>745.23076923076928</v>
      </c>
      <c r="I17" s="22">
        <f t="shared" si="1"/>
        <v>16415.827668455575</v>
      </c>
      <c r="J17" s="23"/>
    </row>
    <row r="18" spans="1:10" ht="15" customHeight="1">
      <c r="A18" s="9" t="s">
        <v>269</v>
      </c>
      <c r="B18" s="14" t="s">
        <v>136</v>
      </c>
      <c r="C18" s="18">
        <v>2</v>
      </c>
      <c r="D18" s="45"/>
      <c r="E18" s="18">
        <v>65</v>
      </c>
      <c r="F18" s="45">
        <f t="shared" si="0"/>
        <v>4875</v>
      </c>
      <c r="G18" s="45"/>
      <c r="H18" s="45">
        <f t="shared" ref="H18:H29" si="3">H17</f>
        <v>745.23076923076928</v>
      </c>
      <c r="I18" s="21">
        <f t="shared" si="1"/>
        <v>290.8276684555758</v>
      </c>
      <c r="J18" s="13"/>
    </row>
    <row r="19" spans="1:10" ht="15" customHeight="1">
      <c r="A19" s="19" t="s">
        <v>64</v>
      </c>
      <c r="B19" s="14">
        <v>20822</v>
      </c>
      <c r="C19" s="18">
        <v>2</v>
      </c>
      <c r="D19" s="45"/>
      <c r="E19" s="18">
        <v>64</v>
      </c>
      <c r="F19" s="45">
        <f t="shared" si="0"/>
        <v>4800</v>
      </c>
      <c r="G19" s="45"/>
      <c r="H19" s="45">
        <f t="shared" si="3"/>
        <v>745.23076923076928</v>
      </c>
      <c r="I19" s="21">
        <f t="shared" si="1"/>
        <v>215.8276684555758</v>
      </c>
      <c r="J19" s="9"/>
    </row>
    <row r="20" spans="1:10" ht="15" customHeight="1">
      <c r="A20" s="9" t="s">
        <v>203</v>
      </c>
      <c r="B20" s="14" t="s">
        <v>204</v>
      </c>
      <c r="C20" s="18">
        <v>2</v>
      </c>
      <c r="D20" s="45"/>
      <c r="E20" s="18">
        <v>62</v>
      </c>
      <c r="F20" s="45">
        <f t="shared" si="0"/>
        <v>4650</v>
      </c>
      <c r="G20" s="45"/>
      <c r="H20" s="45">
        <f t="shared" si="3"/>
        <v>745.23076923076928</v>
      </c>
      <c r="I20" s="21">
        <f t="shared" si="1"/>
        <v>65.827668455575804</v>
      </c>
      <c r="J20" s="9"/>
    </row>
    <row r="21" spans="1:10" ht="15" customHeight="1">
      <c r="A21" s="9" t="s">
        <v>205</v>
      </c>
      <c r="B21" s="14" t="s">
        <v>81</v>
      </c>
      <c r="C21" s="18">
        <v>2</v>
      </c>
      <c r="D21" s="45"/>
      <c r="E21" s="18">
        <v>26</v>
      </c>
      <c r="F21" s="45">
        <f t="shared" si="0"/>
        <v>1950</v>
      </c>
      <c r="G21" s="45"/>
      <c r="H21" s="45">
        <f t="shared" si="3"/>
        <v>745.23076923076928</v>
      </c>
      <c r="I21" s="21">
        <f t="shared" si="1"/>
        <v>-2634.1723315444242</v>
      </c>
      <c r="J21" s="9"/>
    </row>
    <row r="22" spans="1:10" ht="15" customHeight="1">
      <c r="A22" s="19" t="s">
        <v>270</v>
      </c>
      <c r="B22" s="14">
        <v>2286</v>
      </c>
      <c r="C22" s="18">
        <v>2</v>
      </c>
      <c r="D22" s="45"/>
      <c r="E22" s="18">
        <v>67</v>
      </c>
      <c r="F22" s="45">
        <f t="shared" si="0"/>
        <v>5025</v>
      </c>
      <c r="G22" s="45"/>
      <c r="H22" s="45">
        <f t="shared" si="3"/>
        <v>745.23076923076928</v>
      </c>
      <c r="I22" s="21">
        <f t="shared" si="1"/>
        <v>440.8276684555758</v>
      </c>
      <c r="J22" s="9"/>
    </row>
    <row r="23" spans="1:10" ht="15" customHeight="1">
      <c r="A23" s="9" t="s">
        <v>271</v>
      </c>
      <c r="B23" s="14" t="s">
        <v>272</v>
      </c>
      <c r="C23" s="18">
        <v>2</v>
      </c>
      <c r="D23" s="45"/>
      <c r="E23" s="18">
        <v>64</v>
      </c>
      <c r="F23" s="45">
        <f t="shared" si="0"/>
        <v>4800</v>
      </c>
      <c r="G23" s="45"/>
      <c r="H23" s="45">
        <f t="shared" si="3"/>
        <v>745.23076923076928</v>
      </c>
      <c r="I23" s="21">
        <f t="shared" si="1"/>
        <v>215.8276684555758</v>
      </c>
      <c r="J23" s="9"/>
    </row>
    <row r="24" spans="1:10" ht="15" customHeight="1">
      <c r="A24" s="50" t="s">
        <v>273</v>
      </c>
      <c r="B24" s="44">
        <v>35941</v>
      </c>
      <c r="C24" s="18">
        <v>2</v>
      </c>
      <c r="D24" s="45"/>
      <c r="E24" s="18">
        <v>60</v>
      </c>
      <c r="F24" s="45">
        <f t="shared" si="0"/>
        <v>4500</v>
      </c>
      <c r="G24" s="45"/>
      <c r="H24" s="45">
        <f t="shared" si="3"/>
        <v>745.23076923076928</v>
      </c>
      <c r="I24" s="21">
        <f t="shared" si="1"/>
        <v>-84.172331544424196</v>
      </c>
      <c r="J24" s="13"/>
    </row>
    <row r="25" spans="1:10" ht="15" customHeight="1">
      <c r="A25" s="19" t="s">
        <v>274</v>
      </c>
      <c r="B25" s="14">
        <v>3331</v>
      </c>
      <c r="C25" s="18">
        <v>2</v>
      </c>
      <c r="D25" s="45"/>
      <c r="E25" s="18">
        <v>32</v>
      </c>
      <c r="F25" s="45">
        <f t="shared" si="0"/>
        <v>2400</v>
      </c>
      <c r="G25" s="45"/>
      <c r="H25" s="45">
        <f t="shared" si="3"/>
        <v>745.23076923076928</v>
      </c>
      <c r="I25" s="21">
        <f t="shared" si="1"/>
        <v>-2184.1723315444242</v>
      </c>
      <c r="J25" s="9"/>
    </row>
    <row r="26" spans="1:10" ht="15" customHeight="1">
      <c r="A26" s="48" t="s">
        <v>275</v>
      </c>
      <c r="B26" s="14">
        <v>11492</v>
      </c>
      <c r="C26" s="18">
        <v>2</v>
      </c>
      <c r="D26" s="45"/>
      <c r="E26" s="18">
        <v>80</v>
      </c>
      <c r="F26" s="45">
        <f t="shared" si="0"/>
        <v>6000</v>
      </c>
      <c r="G26" s="45"/>
      <c r="H26" s="45">
        <f t="shared" si="3"/>
        <v>745.23076923076928</v>
      </c>
      <c r="I26" s="21">
        <f t="shared" si="1"/>
        <v>1415.8276684555758</v>
      </c>
      <c r="J26" s="9"/>
    </row>
    <row r="27" spans="1:10" ht="15" customHeight="1">
      <c r="A27" s="48" t="s">
        <v>276</v>
      </c>
      <c r="B27" s="14">
        <v>11438</v>
      </c>
      <c r="C27" s="18">
        <v>2</v>
      </c>
      <c r="D27" s="45"/>
      <c r="E27" s="18">
        <v>63</v>
      </c>
      <c r="F27" s="45">
        <f t="shared" si="0"/>
        <v>4725</v>
      </c>
      <c r="G27" s="45"/>
      <c r="H27" s="45">
        <f t="shared" si="3"/>
        <v>745.23076923076928</v>
      </c>
      <c r="I27" s="21">
        <f t="shared" si="1"/>
        <v>140.8276684555758</v>
      </c>
      <c r="J27" s="9"/>
    </row>
    <row r="28" spans="1:10" ht="15" customHeight="1">
      <c r="A28" s="19" t="s">
        <v>277</v>
      </c>
      <c r="B28" s="14">
        <v>11560</v>
      </c>
      <c r="C28" s="18">
        <v>2</v>
      </c>
      <c r="D28" s="45"/>
      <c r="E28" s="18">
        <v>17</v>
      </c>
      <c r="F28" s="45">
        <f t="shared" si="0"/>
        <v>1275</v>
      </c>
      <c r="G28" s="45"/>
      <c r="H28" s="45">
        <f t="shared" si="3"/>
        <v>745.23076923076928</v>
      </c>
      <c r="I28" s="21">
        <f t="shared" si="1"/>
        <v>-3309.1723315444242</v>
      </c>
      <c r="J28" s="9"/>
    </row>
    <row r="29" spans="1:10" ht="15" customHeight="1">
      <c r="A29" s="9" t="s">
        <v>278</v>
      </c>
      <c r="B29" s="14">
        <v>11456</v>
      </c>
      <c r="C29" s="18">
        <v>2</v>
      </c>
      <c r="D29" s="45"/>
      <c r="E29" s="18">
        <v>57</v>
      </c>
      <c r="F29" s="45">
        <f t="shared" si="0"/>
        <v>4275</v>
      </c>
      <c r="G29" s="45"/>
      <c r="H29" s="45">
        <f t="shared" si="3"/>
        <v>745.23076923076928</v>
      </c>
      <c r="I29" s="21">
        <f t="shared" si="1"/>
        <v>-309.1723315444242</v>
      </c>
      <c r="J29" s="9"/>
    </row>
    <row r="30" spans="1:10" ht="15" customHeight="1">
      <c r="A30" s="38" t="s">
        <v>101</v>
      </c>
      <c r="B30" s="25" t="s">
        <v>102</v>
      </c>
      <c r="C30" s="35">
        <v>3</v>
      </c>
      <c r="D30" s="36">
        <v>22000</v>
      </c>
      <c r="E30" s="35"/>
      <c r="F30" s="36">
        <f t="shared" si="0"/>
        <v>22000</v>
      </c>
      <c r="G30" s="36">
        <v>2863</v>
      </c>
      <c r="H30" s="36">
        <f>G30/14</f>
        <v>204.5</v>
      </c>
      <c r="I30" s="22">
        <f t="shared" si="1"/>
        <v>16875.096899224805</v>
      </c>
      <c r="J30" s="23"/>
    </row>
    <row r="31" spans="1:10" ht="15" customHeight="1">
      <c r="A31" s="19" t="s">
        <v>279</v>
      </c>
      <c r="B31" s="14" t="s">
        <v>122</v>
      </c>
      <c r="C31" s="18">
        <v>3</v>
      </c>
      <c r="D31" s="45"/>
      <c r="E31" s="18">
        <v>52</v>
      </c>
      <c r="F31" s="45">
        <f t="shared" si="0"/>
        <v>3900</v>
      </c>
      <c r="G31" s="45"/>
      <c r="H31" s="45">
        <f t="shared" ref="H31:H43" si="4">H30</f>
        <v>204.5</v>
      </c>
      <c r="I31" s="21">
        <f t="shared" si="1"/>
        <v>-1224.9031007751937</v>
      </c>
      <c r="J31" s="9"/>
    </row>
    <row r="32" spans="1:10" ht="15" customHeight="1">
      <c r="A32" s="19" t="s">
        <v>280</v>
      </c>
      <c r="B32" s="14" t="s">
        <v>281</v>
      </c>
      <c r="C32" s="18">
        <v>3</v>
      </c>
      <c r="D32" s="45"/>
      <c r="E32" s="18">
        <v>5</v>
      </c>
      <c r="F32" s="45">
        <f t="shared" si="0"/>
        <v>375</v>
      </c>
      <c r="G32" s="45"/>
      <c r="H32" s="45">
        <f t="shared" si="4"/>
        <v>204.5</v>
      </c>
      <c r="I32" s="21">
        <f t="shared" si="1"/>
        <v>-4749.9031007751937</v>
      </c>
      <c r="J32" s="9"/>
    </row>
    <row r="33" spans="1:10" ht="15" customHeight="1">
      <c r="A33" s="19" t="s">
        <v>216</v>
      </c>
      <c r="B33" s="14" t="s">
        <v>107</v>
      </c>
      <c r="C33" s="18">
        <v>3</v>
      </c>
      <c r="D33" s="45"/>
      <c r="E33" s="18">
        <v>8</v>
      </c>
      <c r="F33" s="45">
        <f t="shared" si="0"/>
        <v>600</v>
      </c>
      <c r="G33" s="45"/>
      <c r="H33" s="45">
        <f t="shared" si="4"/>
        <v>204.5</v>
      </c>
      <c r="I33" s="21">
        <f t="shared" si="1"/>
        <v>-4524.9031007751937</v>
      </c>
      <c r="J33" s="9"/>
    </row>
    <row r="34" spans="1:10" ht="15" customHeight="1">
      <c r="A34" s="19" t="s">
        <v>220</v>
      </c>
      <c r="B34" s="14" t="s">
        <v>282</v>
      </c>
      <c r="C34" s="18">
        <v>3</v>
      </c>
      <c r="D34" s="45"/>
      <c r="E34" s="18">
        <v>13</v>
      </c>
      <c r="F34" s="45">
        <f t="shared" si="0"/>
        <v>975</v>
      </c>
      <c r="G34" s="45"/>
      <c r="H34" s="45">
        <f t="shared" si="4"/>
        <v>204.5</v>
      </c>
      <c r="I34" s="21">
        <f t="shared" si="1"/>
        <v>-4149.9031007751937</v>
      </c>
      <c r="J34" s="9"/>
    </row>
    <row r="35" spans="1:10" ht="15" customHeight="1">
      <c r="A35" s="48" t="s">
        <v>246</v>
      </c>
      <c r="B35" s="14" t="s">
        <v>247</v>
      </c>
      <c r="C35" s="18">
        <v>3</v>
      </c>
      <c r="D35" s="45"/>
      <c r="E35" s="18">
        <v>5</v>
      </c>
      <c r="F35" s="45">
        <f t="shared" si="0"/>
        <v>375</v>
      </c>
      <c r="G35" s="45"/>
      <c r="H35" s="45">
        <f t="shared" si="4"/>
        <v>204.5</v>
      </c>
      <c r="I35" s="21">
        <f t="shared" si="1"/>
        <v>-4749.9031007751937</v>
      </c>
      <c r="J35" s="9"/>
    </row>
    <row r="36" spans="1:10" ht="15" customHeight="1">
      <c r="A36" s="50" t="s">
        <v>283</v>
      </c>
      <c r="B36" s="44">
        <v>11396</v>
      </c>
      <c r="C36" s="18">
        <v>3</v>
      </c>
      <c r="D36" s="45"/>
      <c r="E36" s="18">
        <v>60</v>
      </c>
      <c r="F36" s="45">
        <f t="shared" ref="F36:F67" si="5">(E36*75)+D36</f>
        <v>4500</v>
      </c>
      <c r="G36" s="45"/>
      <c r="H36" s="45">
        <f t="shared" si="4"/>
        <v>204.5</v>
      </c>
      <c r="I36" s="21">
        <f t="shared" ref="I36:I67" si="6">F36+H36-$I$134</f>
        <v>-624.90310077519371</v>
      </c>
      <c r="J36" s="13"/>
    </row>
    <row r="37" spans="1:10" ht="15" customHeight="1">
      <c r="A37" s="9" t="s">
        <v>284</v>
      </c>
      <c r="B37" s="14">
        <v>3344</v>
      </c>
      <c r="C37" s="18">
        <v>3</v>
      </c>
      <c r="D37" s="45"/>
      <c r="E37" s="18">
        <v>53</v>
      </c>
      <c r="F37" s="45">
        <f t="shared" si="5"/>
        <v>3975</v>
      </c>
      <c r="G37" s="45"/>
      <c r="H37" s="45">
        <f t="shared" si="4"/>
        <v>204.5</v>
      </c>
      <c r="I37" s="21">
        <f t="shared" si="6"/>
        <v>-1149.9031007751937</v>
      </c>
      <c r="J37" s="9"/>
    </row>
    <row r="38" spans="1:10" ht="15" customHeight="1">
      <c r="A38" s="19" t="s">
        <v>285</v>
      </c>
      <c r="B38" s="14" t="s">
        <v>286</v>
      </c>
      <c r="C38" s="18">
        <v>3</v>
      </c>
      <c r="D38" s="45"/>
      <c r="E38" s="18">
        <v>66</v>
      </c>
      <c r="F38" s="45">
        <f t="shared" si="5"/>
        <v>4950</v>
      </c>
      <c r="G38" s="45"/>
      <c r="H38" s="45">
        <f t="shared" si="4"/>
        <v>204.5</v>
      </c>
      <c r="I38" s="21">
        <f t="shared" si="6"/>
        <v>-174.90310077519371</v>
      </c>
      <c r="J38" s="9"/>
    </row>
    <row r="39" spans="1:10" ht="15" customHeight="1">
      <c r="A39" s="9" t="s">
        <v>287</v>
      </c>
      <c r="B39" s="14">
        <v>22746</v>
      </c>
      <c r="C39" s="18">
        <v>3</v>
      </c>
      <c r="D39" s="45"/>
      <c r="E39" s="18">
        <v>32</v>
      </c>
      <c r="F39" s="45">
        <f t="shared" si="5"/>
        <v>2400</v>
      </c>
      <c r="G39" s="45"/>
      <c r="H39" s="45">
        <f t="shared" si="4"/>
        <v>204.5</v>
      </c>
      <c r="I39" s="21">
        <f t="shared" si="6"/>
        <v>-2724.9031007751937</v>
      </c>
      <c r="J39" s="9"/>
    </row>
    <row r="40" spans="1:10" ht="15" customHeight="1">
      <c r="A40" s="9" t="s">
        <v>288</v>
      </c>
      <c r="B40" s="14">
        <v>11407</v>
      </c>
      <c r="C40" s="18">
        <v>3</v>
      </c>
      <c r="D40" s="45"/>
      <c r="E40" s="18">
        <v>69</v>
      </c>
      <c r="F40" s="45">
        <f t="shared" si="5"/>
        <v>5175</v>
      </c>
      <c r="G40" s="45"/>
      <c r="H40" s="45">
        <f t="shared" si="4"/>
        <v>204.5</v>
      </c>
      <c r="I40" s="21">
        <f t="shared" si="6"/>
        <v>50.096899224806293</v>
      </c>
      <c r="J40" s="9"/>
    </row>
    <row r="41" spans="1:10" ht="15" customHeight="1">
      <c r="A41" s="9" t="s">
        <v>289</v>
      </c>
      <c r="B41" s="14" t="s">
        <v>156</v>
      </c>
      <c r="C41" s="18">
        <v>3</v>
      </c>
      <c r="D41" s="45"/>
      <c r="E41" s="18">
        <v>15</v>
      </c>
      <c r="F41" s="45">
        <f t="shared" si="5"/>
        <v>1125</v>
      </c>
      <c r="G41" s="45"/>
      <c r="H41" s="45">
        <f t="shared" si="4"/>
        <v>204.5</v>
      </c>
      <c r="I41" s="21">
        <f t="shared" si="6"/>
        <v>-3999.9031007751937</v>
      </c>
      <c r="J41" s="9"/>
    </row>
    <row r="42" spans="1:10" ht="15" customHeight="1">
      <c r="A42" s="19" t="s">
        <v>290</v>
      </c>
      <c r="B42" s="14" t="s">
        <v>241</v>
      </c>
      <c r="C42" s="18">
        <v>3</v>
      </c>
      <c r="D42" s="45"/>
      <c r="E42" s="18">
        <v>52</v>
      </c>
      <c r="F42" s="45">
        <f t="shared" si="5"/>
        <v>3900</v>
      </c>
      <c r="G42" s="45"/>
      <c r="H42" s="45">
        <f t="shared" si="4"/>
        <v>204.5</v>
      </c>
      <c r="I42" s="21">
        <f t="shared" si="6"/>
        <v>-1224.9031007751937</v>
      </c>
      <c r="J42" s="9"/>
    </row>
    <row r="43" spans="1:10" ht="15" customHeight="1">
      <c r="A43" s="19" t="s">
        <v>291</v>
      </c>
      <c r="B43" s="14" t="s">
        <v>160</v>
      </c>
      <c r="C43" s="18">
        <v>3</v>
      </c>
      <c r="D43" s="45"/>
      <c r="E43" s="18">
        <v>47</v>
      </c>
      <c r="F43" s="45">
        <f t="shared" si="5"/>
        <v>3525</v>
      </c>
      <c r="G43" s="45"/>
      <c r="H43" s="45">
        <f t="shared" si="4"/>
        <v>204.5</v>
      </c>
      <c r="I43" s="21">
        <f t="shared" si="6"/>
        <v>-1599.9031007751937</v>
      </c>
      <c r="J43" s="9"/>
    </row>
    <row r="44" spans="1:10" ht="15" customHeight="1">
      <c r="A44" s="38" t="s">
        <v>157</v>
      </c>
      <c r="B44" s="25">
        <v>45754</v>
      </c>
      <c r="C44" s="35">
        <v>4</v>
      </c>
      <c r="D44" s="36">
        <v>18000</v>
      </c>
      <c r="E44" s="35"/>
      <c r="F44" s="36">
        <f t="shared" si="5"/>
        <v>18000</v>
      </c>
      <c r="G44" s="36">
        <v>3710</v>
      </c>
      <c r="H44" s="36">
        <f>G44/12</f>
        <v>309.16666666666669</v>
      </c>
      <c r="I44" s="22">
        <f t="shared" si="6"/>
        <v>12979.763565891473</v>
      </c>
      <c r="J44" s="23"/>
    </row>
    <row r="45" spans="1:10" ht="15" customHeight="1">
      <c r="A45" s="9" t="s">
        <v>190</v>
      </c>
      <c r="B45" s="14" t="s">
        <v>191</v>
      </c>
      <c r="C45" s="18">
        <v>4</v>
      </c>
      <c r="D45" s="45"/>
      <c r="E45" s="18">
        <v>69</v>
      </c>
      <c r="F45" s="45">
        <f t="shared" si="5"/>
        <v>5175</v>
      </c>
      <c r="G45" s="45"/>
      <c r="H45" s="45">
        <f t="shared" ref="H45:H55" si="7">H44</f>
        <v>309.16666666666669</v>
      </c>
      <c r="I45" s="21">
        <f t="shared" si="6"/>
        <v>154.76356589147326</v>
      </c>
      <c r="J45" s="9"/>
    </row>
    <row r="46" spans="1:10" ht="15" customHeight="1">
      <c r="A46" s="9" t="s">
        <v>242</v>
      </c>
      <c r="B46" s="14" t="s">
        <v>243</v>
      </c>
      <c r="C46" s="18">
        <v>4</v>
      </c>
      <c r="D46" s="45"/>
      <c r="E46" s="18">
        <v>10</v>
      </c>
      <c r="F46" s="45">
        <f t="shared" si="5"/>
        <v>750</v>
      </c>
      <c r="G46" s="45"/>
      <c r="H46" s="45">
        <f t="shared" si="7"/>
        <v>309.16666666666669</v>
      </c>
      <c r="I46" s="21">
        <f t="shared" si="6"/>
        <v>-4270.2364341085267</v>
      </c>
      <c r="J46" s="9"/>
    </row>
    <row r="47" spans="1:10" ht="15" customHeight="1">
      <c r="A47" s="19" t="s">
        <v>103</v>
      </c>
      <c r="B47" s="14">
        <v>11306</v>
      </c>
      <c r="C47" s="18">
        <v>4</v>
      </c>
      <c r="D47" s="45"/>
      <c r="E47" s="18">
        <v>46</v>
      </c>
      <c r="F47" s="45">
        <f t="shared" si="5"/>
        <v>3450</v>
      </c>
      <c r="G47" s="45"/>
      <c r="H47" s="45">
        <f t="shared" si="7"/>
        <v>309.16666666666669</v>
      </c>
      <c r="I47" s="21">
        <f t="shared" si="6"/>
        <v>-1570.2364341085272</v>
      </c>
      <c r="J47" s="9"/>
    </row>
    <row r="48" spans="1:10" ht="15" customHeight="1">
      <c r="A48" s="9" t="s">
        <v>17</v>
      </c>
      <c r="B48" s="14" t="s">
        <v>74</v>
      </c>
      <c r="C48" s="18">
        <v>4</v>
      </c>
      <c r="D48" s="45"/>
      <c r="E48" s="18">
        <v>65</v>
      </c>
      <c r="F48" s="45">
        <f t="shared" si="5"/>
        <v>4875</v>
      </c>
      <c r="G48" s="45"/>
      <c r="H48" s="45">
        <f t="shared" si="7"/>
        <v>309.16666666666669</v>
      </c>
      <c r="I48" s="21">
        <f t="shared" si="6"/>
        <v>-145.23643410852674</v>
      </c>
      <c r="J48" s="9"/>
    </row>
    <row r="49" spans="1:10" ht="15" customHeight="1">
      <c r="A49" s="19" t="s">
        <v>292</v>
      </c>
      <c r="B49" s="14">
        <v>11363</v>
      </c>
      <c r="C49" s="18">
        <v>4</v>
      </c>
      <c r="D49" s="45"/>
      <c r="E49" s="18">
        <v>19</v>
      </c>
      <c r="F49" s="45">
        <f t="shared" si="5"/>
        <v>1425</v>
      </c>
      <c r="G49" s="45"/>
      <c r="H49" s="45">
        <f t="shared" si="7"/>
        <v>309.16666666666669</v>
      </c>
      <c r="I49" s="21">
        <f t="shared" si="6"/>
        <v>-3595.2364341085267</v>
      </c>
      <c r="J49" s="9"/>
    </row>
    <row r="50" spans="1:10" ht="15" customHeight="1">
      <c r="A50" s="48" t="s">
        <v>70</v>
      </c>
      <c r="B50" s="14" t="s">
        <v>293</v>
      </c>
      <c r="C50" s="18">
        <v>4</v>
      </c>
      <c r="D50" s="45"/>
      <c r="E50" s="18">
        <v>63</v>
      </c>
      <c r="F50" s="45">
        <f t="shared" si="5"/>
        <v>4725</v>
      </c>
      <c r="G50" s="45"/>
      <c r="H50" s="45">
        <f t="shared" si="7"/>
        <v>309.16666666666669</v>
      </c>
      <c r="I50" s="21">
        <f t="shared" si="6"/>
        <v>-295.23643410852674</v>
      </c>
      <c r="J50" s="9"/>
    </row>
    <row r="51" spans="1:10" ht="15" customHeight="1">
      <c r="A51" s="9" t="s">
        <v>294</v>
      </c>
      <c r="B51" s="14">
        <v>36746</v>
      </c>
      <c r="C51" s="18">
        <v>4</v>
      </c>
      <c r="D51" s="45"/>
      <c r="E51" s="18">
        <v>25</v>
      </c>
      <c r="F51" s="45">
        <f t="shared" si="5"/>
        <v>1875</v>
      </c>
      <c r="G51" s="45"/>
      <c r="H51" s="45">
        <f t="shared" si="7"/>
        <v>309.16666666666669</v>
      </c>
      <c r="I51" s="21">
        <f t="shared" si="6"/>
        <v>-3145.2364341085272</v>
      </c>
      <c r="J51" s="9"/>
    </row>
    <row r="52" spans="1:10" ht="15" customHeight="1">
      <c r="A52" s="9" t="s">
        <v>135</v>
      </c>
      <c r="B52" s="14">
        <v>50741</v>
      </c>
      <c r="C52" s="18">
        <v>4</v>
      </c>
      <c r="D52" s="45"/>
      <c r="E52" s="18">
        <v>61</v>
      </c>
      <c r="F52" s="45">
        <f t="shared" si="5"/>
        <v>4575</v>
      </c>
      <c r="G52" s="45"/>
      <c r="H52" s="45">
        <f t="shared" si="7"/>
        <v>309.16666666666669</v>
      </c>
      <c r="I52" s="21">
        <f t="shared" si="6"/>
        <v>-445.23643410852674</v>
      </c>
      <c r="J52" s="9"/>
    </row>
    <row r="53" spans="1:10" ht="15" customHeight="1">
      <c r="A53" s="19" t="s">
        <v>41</v>
      </c>
      <c r="B53" s="14">
        <v>29197</v>
      </c>
      <c r="C53" s="18">
        <v>4</v>
      </c>
      <c r="D53" s="45"/>
      <c r="E53" s="18">
        <v>63</v>
      </c>
      <c r="F53" s="45">
        <f t="shared" si="5"/>
        <v>4725</v>
      </c>
      <c r="G53" s="45"/>
      <c r="H53" s="45">
        <f t="shared" si="7"/>
        <v>309.16666666666669</v>
      </c>
      <c r="I53" s="21">
        <f t="shared" si="6"/>
        <v>-295.23643410852674</v>
      </c>
      <c r="J53" s="9"/>
    </row>
    <row r="54" spans="1:10" ht="15" customHeight="1">
      <c r="A54" s="19" t="s">
        <v>221</v>
      </c>
      <c r="B54" s="14" t="s">
        <v>222</v>
      </c>
      <c r="C54" s="18">
        <v>4</v>
      </c>
      <c r="D54" s="45"/>
      <c r="E54" s="18">
        <v>10</v>
      </c>
      <c r="F54" s="45">
        <f t="shared" si="5"/>
        <v>750</v>
      </c>
      <c r="G54" s="45"/>
      <c r="H54" s="45">
        <f t="shared" si="7"/>
        <v>309.16666666666669</v>
      </c>
      <c r="I54" s="21">
        <f t="shared" si="6"/>
        <v>-4270.2364341085267</v>
      </c>
      <c r="J54" s="9"/>
    </row>
    <row r="55" spans="1:10" ht="15" customHeight="1">
      <c r="A55" s="50" t="s">
        <v>114</v>
      </c>
      <c r="B55" s="44">
        <v>23451</v>
      </c>
      <c r="C55" s="18">
        <v>4</v>
      </c>
      <c r="D55" s="45"/>
      <c r="E55" s="18">
        <v>35</v>
      </c>
      <c r="F55" s="45">
        <f t="shared" si="5"/>
        <v>2625</v>
      </c>
      <c r="G55" s="45"/>
      <c r="H55" s="45">
        <f t="shared" si="7"/>
        <v>309.16666666666669</v>
      </c>
      <c r="I55" s="21">
        <f t="shared" si="6"/>
        <v>-2395.2364341085272</v>
      </c>
      <c r="J55" s="13"/>
    </row>
    <row r="56" spans="1:10" ht="15" customHeight="1">
      <c r="A56" s="23" t="s">
        <v>239</v>
      </c>
      <c r="B56" s="25">
        <v>28212</v>
      </c>
      <c r="C56" s="35">
        <v>5</v>
      </c>
      <c r="D56" s="36">
        <v>22000</v>
      </c>
      <c r="E56" s="35"/>
      <c r="F56" s="36">
        <f t="shared" si="5"/>
        <v>22000</v>
      </c>
      <c r="G56" s="36">
        <v>1220</v>
      </c>
      <c r="H56" s="36">
        <f>G56/14</f>
        <v>87.142857142857139</v>
      </c>
      <c r="I56" s="22">
        <f t="shared" si="6"/>
        <v>16757.739756367664</v>
      </c>
      <c r="J56" s="23"/>
    </row>
    <row r="57" spans="1:10" ht="15" customHeight="1">
      <c r="A57" s="9" t="s">
        <v>214</v>
      </c>
      <c r="B57" s="14" t="s">
        <v>243</v>
      </c>
      <c r="C57" s="18">
        <v>5</v>
      </c>
      <c r="D57" s="45"/>
      <c r="E57" s="18">
        <v>20</v>
      </c>
      <c r="F57" s="45">
        <f t="shared" si="5"/>
        <v>1500</v>
      </c>
      <c r="G57" s="45"/>
      <c r="H57" s="45">
        <f t="shared" ref="H57:H69" si="8">H56</f>
        <v>87.142857142857139</v>
      </c>
      <c r="I57" s="21">
        <f t="shared" si="6"/>
        <v>-3742.2602436323368</v>
      </c>
      <c r="J57" s="9"/>
    </row>
    <row r="58" spans="1:10" ht="15" customHeight="1">
      <c r="A58" s="9" t="s">
        <v>159</v>
      </c>
      <c r="B58" s="14" t="s">
        <v>160</v>
      </c>
      <c r="C58" s="18">
        <v>5</v>
      </c>
      <c r="D58" s="45"/>
      <c r="E58" s="18">
        <v>44</v>
      </c>
      <c r="F58" s="45">
        <f t="shared" si="5"/>
        <v>3300</v>
      </c>
      <c r="G58" s="45"/>
      <c r="H58" s="45">
        <f t="shared" si="8"/>
        <v>87.142857142857139</v>
      </c>
      <c r="I58" s="21">
        <f t="shared" si="6"/>
        <v>-1942.2602436323364</v>
      </c>
      <c r="J58" s="9"/>
    </row>
    <row r="59" spans="1:10" ht="15" customHeight="1">
      <c r="A59" s="50" t="s">
        <v>295</v>
      </c>
      <c r="B59" s="44">
        <v>40696</v>
      </c>
      <c r="C59" s="18">
        <v>5</v>
      </c>
      <c r="D59" s="45"/>
      <c r="E59" s="18">
        <v>21</v>
      </c>
      <c r="F59" s="45">
        <f t="shared" si="5"/>
        <v>1575</v>
      </c>
      <c r="G59" s="45"/>
      <c r="H59" s="45">
        <f t="shared" si="8"/>
        <v>87.142857142857139</v>
      </c>
      <c r="I59" s="21">
        <f t="shared" si="6"/>
        <v>-3667.2602436323368</v>
      </c>
      <c r="J59" s="13"/>
    </row>
    <row r="60" spans="1:10" ht="15" customHeight="1">
      <c r="A60" s="9" t="s">
        <v>54</v>
      </c>
      <c r="B60" s="14" t="s">
        <v>296</v>
      </c>
      <c r="C60" s="18">
        <v>5</v>
      </c>
      <c r="D60" s="45"/>
      <c r="E60" s="18">
        <v>44</v>
      </c>
      <c r="F60" s="45">
        <f t="shared" si="5"/>
        <v>3300</v>
      </c>
      <c r="G60" s="45"/>
      <c r="H60" s="45">
        <f t="shared" si="8"/>
        <v>87.142857142857139</v>
      </c>
      <c r="I60" s="21">
        <f t="shared" si="6"/>
        <v>-1942.2602436323364</v>
      </c>
      <c r="J60" s="9"/>
    </row>
    <row r="61" spans="1:10" ht="15" customHeight="1">
      <c r="A61" s="9" t="s">
        <v>34</v>
      </c>
      <c r="B61" s="14">
        <v>32717</v>
      </c>
      <c r="C61" s="18">
        <v>5</v>
      </c>
      <c r="D61" s="45"/>
      <c r="E61" s="18">
        <v>19</v>
      </c>
      <c r="F61" s="45">
        <f t="shared" si="5"/>
        <v>1425</v>
      </c>
      <c r="G61" s="45"/>
      <c r="H61" s="45">
        <f t="shared" si="8"/>
        <v>87.142857142857139</v>
      </c>
      <c r="I61" s="21">
        <f t="shared" si="6"/>
        <v>-3817.2602436323368</v>
      </c>
      <c r="J61" s="9"/>
    </row>
    <row r="62" spans="1:10" ht="15" customHeight="1">
      <c r="A62" s="19" t="s">
        <v>297</v>
      </c>
      <c r="B62" s="14">
        <v>11363</v>
      </c>
      <c r="C62" s="18">
        <v>5</v>
      </c>
      <c r="D62" s="45"/>
      <c r="E62" s="18">
        <v>19</v>
      </c>
      <c r="F62" s="45">
        <f t="shared" si="5"/>
        <v>1425</v>
      </c>
      <c r="G62" s="45"/>
      <c r="H62" s="45">
        <f t="shared" si="8"/>
        <v>87.142857142857139</v>
      </c>
      <c r="I62" s="21">
        <f t="shared" si="6"/>
        <v>-3817.2602436323368</v>
      </c>
      <c r="J62" s="9"/>
    </row>
    <row r="63" spans="1:10" ht="15" customHeight="1">
      <c r="A63" s="48" t="s">
        <v>37</v>
      </c>
      <c r="B63" s="14" t="s">
        <v>38</v>
      </c>
      <c r="C63" s="18">
        <v>5</v>
      </c>
      <c r="D63" s="45"/>
      <c r="E63" s="18">
        <v>63</v>
      </c>
      <c r="F63" s="45">
        <f t="shared" si="5"/>
        <v>4725</v>
      </c>
      <c r="G63" s="45"/>
      <c r="H63" s="45">
        <f t="shared" si="8"/>
        <v>87.142857142857139</v>
      </c>
      <c r="I63" s="21">
        <f t="shared" si="6"/>
        <v>-517.26024363233682</v>
      </c>
      <c r="J63" s="9"/>
    </row>
    <row r="64" spans="1:10" ht="15" customHeight="1">
      <c r="A64" s="9" t="s">
        <v>298</v>
      </c>
      <c r="B64" s="14">
        <v>11346</v>
      </c>
      <c r="C64" s="18">
        <v>5</v>
      </c>
      <c r="D64" s="45"/>
      <c r="E64" s="18">
        <v>19</v>
      </c>
      <c r="F64" s="45">
        <f t="shared" si="5"/>
        <v>1425</v>
      </c>
      <c r="G64" s="45"/>
      <c r="H64" s="45">
        <f t="shared" si="8"/>
        <v>87.142857142857139</v>
      </c>
      <c r="I64" s="21">
        <f t="shared" si="6"/>
        <v>-3817.2602436323368</v>
      </c>
      <c r="J64" s="9"/>
    </row>
    <row r="65" spans="1:10" ht="15" customHeight="1">
      <c r="A65" s="19" t="s">
        <v>232</v>
      </c>
      <c r="B65" s="14" t="s">
        <v>282</v>
      </c>
      <c r="C65" s="18">
        <v>5</v>
      </c>
      <c r="D65" s="45"/>
      <c r="E65" s="18">
        <v>27</v>
      </c>
      <c r="F65" s="45">
        <f t="shared" si="5"/>
        <v>2025</v>
      </c>
      <c r="G65" s="45"/>
      <c r="H65" s="45">
        <f t="shared" si="8"/>
        <v>87.142857142857139</v>
      </c>
      <c r="I65" s="21">
        <f t="shared" si="6"/>
        <v>-3217.2602436323364</v>
      </c>
      <c r="J65" s="9"/>
    </row>
    <row r="66" spans="1:10" ht="15" customHeight="1">
      <c r="A66" s="19" t="s">
        <v>256</v>
      </c>
      <c r="B66" s="14" t="s">
        <v>222</v>
      </c>
      <c r="C66" s="18">
        <v>5</v>
      </c>
      <c r="D66" s="45"/>
      <c r="E66" s="18">
        <v>18</v>
      </c>
      <c r="F66" s="45">
        <f t="shared" si="5"/>
        <v>1350</v>
      </c>
      <c r="G66" s="45"/>
      <c r="H66" s="45">
        <f t="shared" si="8"/>
        <v>87.142857142857139</v>
      </c>
      <c r="I66" s="21">
        <f t="shared" si="6"/>
        <v>-3892.2602436323368</v>
      </c>
      <c r="J66" s="9"/>
    </row>
    <row r="67" spans="1:10" ht="15" customHeight="1">
      <c r="A67" s="19" t="s">
        <v>299</v>
      </c>
      <c r="B67" s="14" t="s">
        <v>286</v>
      </c>
      <c r="C67" s="18">
        <v>5</v>
      </c>
      <c r="D67" s="45"/>
      <c r="E67" s="18">
        <v>59</v>
      </c>
      <c r="F67" s="45">
        <f t="shared" si="5"/>
        <v>4425</v>
      </c>
      <c r="G67" s="45"/>
      <c r="H67" s="45">
        <f t="shared" si="8"/>
        <v>87.142857142857139</v>
      </c>
      <c r="I67" s="21">
        <f t="shared" si="6"/>
        <v>-817.26024363233682</v>
      </c>
      <c r="J67" s="9"/>
    </row>
    <row r="68" spans="1:10" ht="15" customHeight="1">
      <c r="A68" s="48" t="s">
        <v>300</v>
      </c>
      <c r="B68" s="14" t="s">
        <v>224</v>
      </c>
      <c r="C68" s="18">
        <v>5</v>
      </c>
      <c r="D68" s="45"/>
      <c r="E68" s="18">
        <v>19</v>
      </c>
      <c r="F68" s="45">
        <f t="shared" ref="F68:F99" si="9">(E68*75)+D68</f>
        <v>1425</v>
      </c>
      <c r="G68" s="45"/>
      <c r="H68" s="45">
        <f t="shared" si="8"/>
        <v>87.142857142857139</v>
      </c>
      <c r="I68" s="21">
        <f t="shared" ref="I68:I99" si="10">F68+H68-$I$134</f>
        <v>-3817.2602436323368</v>
      </c>
      <c r="J68" s="9"/>
    </row>
    <row r="69" spans="1:10" ht="15" customHeight="1">
      <c r="A69" s="19" t="s">
        <v>301</v>
      </c>
      <c r="B69" s="14" t="s">
        <v>241</v>
      </c>
      <c r="C69" s="18">
        <v>5</v>
      </c>
      <c r="D69" s="45"/>
      <c r="E69" s="18">
        <v>49</v>
      </c>
      <c r="F69" s="45">
        <f t="shared" si="9"/>
        <v>3675</v>
      </c>
      <c r="G69" s="45"/>
      <c r="H69" s="45">
        <f t="shared" si="8"/>
        <v>87.142857142857139</v>
      </c>
      <c r="I69" s="21">
        <f t="shared" si="10"/>
        <v>-1567.2602436323364</v>
      </c>
      <c r="J69" s="9"/>
    </row>
    <row r="70" spans="1:10" ht="15" customHeight="1">
      <c r="A70" s="23" t="s">
        <v>120</v>
      </c>
      <c r="B70" s="25">
        <v>11485</v>
      </c>
      <c r="C70" s="35">
        <v>6</v>
      </c>
      <c r="D70" s="36">
        <v>14000</v>
      </c>
      <c r="E70" s="35"/>
      <c r="F70" s="36">
        <f t="shared" si="9"/>
        <v>14000</v>
      </c>
      <c r="G70" s="36">
        <v>1353</v>
      </c>
      <c r="H70" s="36">
        <f>G70/9</f>
        <v>150.33333333333334</v>
      </c>
      <c r="I70" s="22">
        <f t="shared" si="10"/>
        <v>8820.9302325581411</v>
      </c>
      <c r="J70" s="23"/>
    </row>
    <row r="71" spans="1:10" ht="15" customHeight="1">
      <c r="A71" s="48" t="s">
        <v>138</v>
      </c>
      <c r="B71" s="14">
        <v>1772</v>
      </c>
      <c r="C71" s="18">
        <v>6</v>
      </c>
      <c r="D71" s="45"/>
      <c r="E71" s="18">
        <v>46</v>
      </c>
      <c r="F71" s="45">
        <f t="shared" si="9"/>
        <v>3450</v>
      </c>
      <c r="G71" s="45"/>
      <c r="H71" s="45">
        <f t="shared" ref="H71:H78" si="11">H70</f>
        <v>150.33333333333334</v>
      </c>
      <c r="I71" s="21">
        <f t="shared" si="10"/>
        <v>-1729.0697674418602</v>
      </c>
      <c r="J71" s="9"/>
    </row>
    <row r="72" spans="1:10" ht="15" customHeight="1">
      <c r="A72" s="9" t="s">
        <v>302</v>
      </c>
      <c r="B72" s="14" t="s">
        <v>46</v>
      </c>
      <c r="C72" s="18">
        <v>6</v>
      </c>
      <c r="D72" s="45"/>
      <c r="E72" s="18">
        <v>40</v>
      </c>
      <c r="F72" s="45">
        <f t="shared" si="9"/>
        <v>3000</v>
      </c>
      <c r="G72" s="45"/>
      <c r="H72" s="45">
        <f t="shared" si="11"/>
        <v>150.33333333333334</v>
      </c>
      <c r="I72" s="21">
        <f t="shared" si="10"/>
        <v>-2179.0697674418602</v>
      </c>
      <c r="J72" s="9"/>
    </row>
    <row r="73" spans="1:10" ht="15" customHeight="1">
      <c r="A73" s="9" t="s">
        <v>94</v>
      </c>
      <c r="B73" s="14" t="s">
        <v>303</v>
      </c>
      <c r="C73" s="18">
        <v>6</v>
      </c>
      <c r="D73" s="45"/>
      <c r="E73" s="18">
        <v>68</v>
      </c>
      <c r="F73" s="45">
        <f t="shared" si="9"/>
        <v>5100</v>
      </c>
      <c r="G73" s="45"/>
      <c r="H73" s="45">
        <f t="shared" si="11"/>
        <v>150.33333333333334</v>
      </c>
      <c r="I73" s="21">
        <f t="shared" si="10"/>
        <v>-79.069767441860677</v>
      </c>
      <c r="J73" s="9"/>
    </row>
    <row r="74" spans="1:10" ht="15" customHeight="1">
      <c r="A74" s="9" t="s">
        <v>304</v>
      </c>
      <c r="B74" s="14" t="s">
        <v>72</v>
      </c>
      <c r="C74" s="18">
        <v>6</v>
      </c>
      <c r="D74" s="45"/>
      <c r="E74" s="18">
        <v>53</v>
      </c>
      <c r="F74" s="45">
        <f t="shared" si="9"/>
        <v>3975</v>
      </c>
      <c r="G74" s="45"/>
      <c r="H74" s="45">
        <f t="shared" si="11"/>
        <v>150.33333333333334</v>
      </c>
      <c r="I74" s="21">
        <f t="shared" si="10"/>
        <v>-1204.0697674418607</v>
      </c>
      <c r="J74" s="9"/>
    </row>
    <row r="75" spans="1:10" ht="15" customHeight="1">
      <c r="A75" s="50" t="s">
        <v>305</v>
      </c>
      <c r="B75" s="44">
        <v>3212</v>
      </c>
      <c r="C75" s="18">
        <v>6</v>
      </c>
      <c r="D75" s="45"/>
      <c r="E75" s="18">
        <v>40</v>
      </c>
      <c r="F75" s="45">
        <f t="shared" si="9"/>
        <v>3000</v>
      </c>
      <c r="G75" s="45"/>
      <c r="H75" s="45">
        <f t="shared" si="11"/>
        <v>150.33333333333334</v>
      </c>
      <c r="I75" s="21">
        <f t="shared" si="10"/>
        <v>-2179.0697674418602</v>
      </c>
      <c r="J75" s="13"/>
    </row>
    <row r="76" spans="1:10" ht="15" customHeight="1">
      <c r="A76" s="9" t="s">
        <v>26</v>
      </c>
      <c r="B76" s="14">
        <v>11479</v>
      </c>
      <c r="C76" s="18">
        <v>6</v>
      </c>
      <c r="D76" s="45"/>
      <c r="E76" s="18">
        <v>72</v>
      </c>
      <c r="F76" s="45">
        <f t="shared" si="9"/>
        <v>5400</v>
      </c>
      <c r="G76" s="45"/>
      <c r="H76" s="45">
        <f t="shared" si="11"/>
        <v>150.33333333333334</v>
      </c>
      <c r="I76" s="21">
        <f t="shared" si="10"/>
        <v>220.93023255813932</v>
      </c>
      <c r="J76" s="13"/>
    </row>
    <row r="77" spans="1:10" ht="15" customHeight="1">
      <c r="A77" s="48" t="s">
        <v>76</v>
      </c>
      <c r="B77" s="14">
        <v>29318</v>
      </c>
      <c r="C77" s="18">
        <v>6</v>
      </c>
      <c r="D77" s="45"/>
      <c r="E77" s="18">
        <v>40</v>
      </c>
      <c r="F77" s="45">
        <f t="shared" si="9"/>
        <v>3000</v>
      </c>
      <c r="G77" s="45"/>
      <c r="H77" s="45">
        <f t="shared" si="11"/>
        <v>150.33333333333334</v>
      </c>
      <c r="I77" s="21">
        <f t="shared" si="10"/>
        <v>-2179.0697674418602</v>
      </c>
      <c r="J77" s="9"/>
    </row>
    <row r="78" spans="1:10" ht="15" customHeight="1">
      <c r="A78" s="9" t="s">
        <v>306</v>
      </c>
      <c r="B78" s="9">
        <v>55178</v>
      </c>
      <c r="C78" s="9">
        <v>6</v>
      </c>
      <c r="D78" s="9"/>
      <c r="E78" s="9">
        <v>16</v>
      </c>
      <c r="F78" s="45">
        <f t="shared" si="9"/>
        <v>1200</v>
      </c>
      <c r="G78" s="9"/>
      <c r="H78" s="45">
        <f t="shared" si="11"/>
        <v>150.33333333333334</v>
      </c>
      <c r="I78" s="21">
        <f t="shared" si="10"/>
        <v>-3979.0697674418607</v>
      </c>
      <c r="J78" s="9"/>
    </row>
    <row r="79" spans="1:10" ht="15" customHeight="1">
      <c r="A79" s="23" t="s">
        <v>174</v>
      </c>
      <c r="B79" s="25">
        <v>20835</v>
      </c>
      <c r="C79" s="35">
        <v>7</v>
      </c>
      <c r="D79" s="36">
        <v>18000</v>
      </c>
      <c r="E79" s="35"/>
      <c r="F79" s="36">
        <f t="shared" si="9"/>
        <v>18000</v>
      </c>
      <c r="G79" s="36">
        <v>4602</v>
      </c>
      <c r="H79" s="36">
        <f>G79/13</f>
        <v>354</v>
      </c>
      <c r="I79" s="22">
        <f t="shared" si="10"/>
        <v>13024.596899224805</v>
      </c>
      <c r="J79" s="23"/>
    </row>
    <row r="80" spans="1:10" ht="15" customHeight="1">
      <c r="A80" s="9" t="s">
        <v>137</v>
      </c>
      <c r="B80" s="14">
        <v>1350</v>
      </c>
      <c r="C80" s="18">
        <v>7</v>
      </c>
      <c r="D80" s="45"/>
      <c r="E80" s="18">
        <v>87</v>
      </c>
      <c r="F80" s="45">
        <f t="shared" si="9"/>
        <v>6525</v>
      </c>
      <c r="G80" s="45"/>
      <c r="H80" s="45">
        <f t="shared" ref="H80:H91" si="12">H79</f>
        <v>354</v>
      </c>
      <c r="I80" s="21">
        <f t="shared" si="10"/>
        <v>1549.5968992248063</v>
      </c>
      <c r="J80" s="9"/>
    </row>
    <row r="81" spans="1:10" ht="15" customHeight="1">
      <c r="A81" s="9" t="s">
        <v>30</v>
      </c>
      <c r="B81" s="14">
        <v>51071</v>
      </c>
      <c r="C81" s="18">
        <v>7</v>
      </c>
      <c r="D81" s="45"/>
      <c r="E81" s="18">
        <v>62</v>
      </c>
      <c r="F81" s="45">
        <f t="shared" si="9"/>
        <v>4650</v>
      </c>
      <c r="G81" s="45"/>
      <c r="H81" s="45">
        <f t="shared" si="12"/>
        <v>354</v>
      </c>
      <c r="I81" s="21">
        <f t="shared" si="10"/>
        <v>-325.40310077519371</v>
      </c>
      <c r="J81" s="9"/>
    </row>
    <row r="82" spans="1:10" ht="15" customHeight="1">
      <c r="A82" s="48" t="s">
        <v>307</v>
      </c>
      <c r="B82" s="14">
        <v>43426</v>
      </c>
      <c r="C82" s="18">
        <v>7</v>
      </c>
      <c r="D82" s="45"/>
      <c r="E82" s="18">
        <v>6</v>
      </c>
      <c r="F82" s="45">
        <f t="shared" si="9"/>
        <v>450</v>
      </c>
      <c r="G82" s="45"/>
      <c r="H82" s="45">
        <f t="shared" si="12"/>
        <v>354</v>
      </c>
      <c r="I82" s="21">
        <f t="shared" si="10"/>
        <v>-4525.4031007751937</v>
      </c>
      <c r="J82" s="9"/>
    </row>
    <row r="83" spans="1:10" ht="15" customHeight="1">
      <c r="A83" s="9" t="s">
        <v>308</v>
      </c>
      <c r="B83" s="14">
        <v>11496</v>
      </c>
      <c r="C83" s="18">
        <v>7</v>
      </c>
      <c r="D83" s="45"/>
      <c r="E83" s="18">
        <v>11</v>
      </c>
      <c r="F83" s="45">
        <f t="shared" si="9"/>
        <v>825</v>
      </c>
      <c r="G83" s="45"/>
      <c r="H83" s="45">
        <f t="shared" si="12"/>
        <v>354</v>
      </c>
      <c r="I83" s="21">
        <f t="shared" si="10"/>
        <v>-4150.4031007751937</v>
      </c>
      <c r="J83" s="9"/>
    </row>
    <row r="84" spans="1:10" ht="15" customHeight="1">
      <c r="A84" s="19" t="s">
        <v>127</v>
      </c>
      <c r="B84" s="14">
        <v>25390</v>
      </c>
      <c r="C84" s="18">
        <v>7</v>
      </c>
      <c r="D84" s="45"/>
      <c r="E84" s="18">
        <v>55</v>
      </c>
      <c r="F84" s="45">
        <f t="shared" si="9"/>
        <v>4125</v>
      </c>
      <c r="G84" s="45"/>
      <c r="H84" s="45">
        <f t="shared" si="12"/>
        <v>354</v>
      </c>
      <c r="I84" s="21">
        <f t="shared" si="10"/>
        <v>-850.40310077519371</v>
      </c>
      <c r="J84" s="9"/>
    </row>
    <row r="85" spans="1:10" ht="15" customHeight="1">
      <c r="A85" s="9" t="s">
        <v>309</v>
      </c>
      <c r="B85" s="14">
        <v>29100</v>
      </c>
      <c r="C85" s="18">
        <v>7</v>
      </c>
      <c r="D85" s="45"/>
      <c r="E85" s="18">
        <v>45</v>
      </c>
      <c r="F85" s="45">
        <f t="shared" si="9"/>
        <v>3375</v>
      </c>
      <c r="G85" s="45"/>
      <c r="H85" s="45">
        <f t="shared" si="12"/>
        <v>354</v>
      </c>
      <c r="I85" s="21">
        <f t="shared" si="10"/>
        <v>-1600.4031007751937</v>
      </c>
      <c r="J85" s="9"/>
    </row>
    <row r="86" spans="1:10" ht="15" customHeight="1">
      <c r="A86" s="9" t="s">
        <v>230</v>
      </c>
      <c r="B86" s="14" t="s">
        <v>231</v>
      </c>
      <c r="C86" s="18">
        <v>7</v>
      </c>
      <c r="D86" s="45"/>
      <c r="E86" s="18">
        <v>11</v>
      </c>
      <c r="F86" s="45">
        <f t="shared" si="9"/>
        <v>825</v>
      </c>
      <c r="G86" s="45"/>
      <c r="H86" s="45">
        <f t="shared" si="12"/>
        <v>354</v>
      </c>
      <c r="I86" s="21">
        <f t="shared" si="10"/>
        <v>-4150.4031007751937</v>
      </c>
      <c r="J86" s="9"/>
    </row>
    <row r="87" spans="1:10" ht="15" customHeight="1">
      <c r="A87" s="19" t="s">
        <v>170</v>
      </c>
      <c r="B87" s="14">
        <v>2767</v>
      </c>
      <c r="C87" s="18">
        <v>7</v>
      </c>
      <c r="D87" s="45"/>
      <c r="E87" s="18">
        <v>97</v>
      </c>
      <c r="F87" s="45">
        <f t="shared" si="9"/>
        <v>7275</v>
      </c>
      <c r="G87" s="45"/>
      <c r="H87" s="45">
        <f t="shared" si="12"/>
        <v>354</v>
      </c>
      <c r="I87" s="21">
        <f t="shared" si="10"/>
        <v>2299.5968992248063</v>
      </c>
      <c r="J87" s="9"/>
    </row>
    <row r="88" spans="1:10" ht="15" customHeight="1">
      <c r="A88" s="9" t="s">
        <v>171</v>
      </c>
      <c r="B88" s="14" t="s">
        <v>131</v>
      </c>
      <c r="C88" s="18">
        <v>7</v>
      </c>
      <c r="D88" s="45"/>
      <c r="E88" s="18">
        <v>0</v>
      </c>
      <c r="F88" s="45">
        <f t="shared" si="9"/>
        <v>0</v>
      </c>
      <c r="G88" s="45"/>
      <c r="H88" s="45">
        <f t="shared" si="12"/>
        <v>354</v>
      </c>
      <c r="I88" s="21">
        <f t="shared" si="10"/>
        <v>-4975.4031007751937</v>
      </c>
      <c r="J88" s="9"/>
    </row>
    <row r="89" spans="1:10" ht="15" customHeight="1">
      <c r="A89" s="18" t="s">
        <v>210</v>
      </c>
      <c r="B89" s="14" t="s">
        <v>211</v>
      </c>
      <c r="C89" s="18">
        <v>7</v>
      </c>
      <c r="D89" s="45"/>
      <c r="E89" s="18">
        <v>75</v>
      </c>
      <c r="F89" s="45">
        <f t="shared" si="9"/>
        <v>5625</v>
      </c>
      <c r="G89" s="45"/>
      <c r="H89" s="45">
        <f t="shared" si="12"/>
        <v>354</v>
      </c>
      <c r="I89" s="21">
        <f t="shared" si="10"/>
        <v>649.59689922480629</v>
      </c>
      <c r="J89" s="9"/>
    </row>
    <row r="90" spans="1:10" ht="15" customHeight="1">
      <c r="A90" s="9" t="s">
        <v>39</v>
      </c>
      <c r="B90" s="14">
        <v>11408</v>
      </c>
      <c r="C90" s="18">
        <v>7</v>
      </c>
      <c r="D90" s="45"/>
      <c r="E90" s="18">
        <v>55</v>
      </c>
      <c r="F90" s="45">
        <f t="shared" si="9"/>
        <v>4125</v>
      </c>
      <c r="G90" s="45"/>
      <c r="H90" s="45">
        <f t="shared" si="12"/>
        <v>354</v>
      </c>
      <c r="I90" s="21">
        <f t="shared" si="10"/>
        <v>-850.40310077519371</v>
      </c>
      <c r="J90" s="9"/>
    </row>
    <row r="91" spans="1:10" ht="15" customHeight="1">
      <c r="A91" s="48" t="s">
        <v>310</v>
      </c>
      <c r="B91" s="14">
        <v>21402</v>
      </c>
      <c r="C91" s="18">
        <v>7</v>
      </c>
      <c r="D91" s="45"/>
      <c r="E91" s="18">
        <v>98</v>
      </c>
      <c r="F91" s="45">
        <f t="shared" si="9"/>
        <v>7350</v>
      </c>
      <c r="G91" s="45"/>
      <c r="H91" s="45">
        <f t="shared" si="12"/>
        <v>354</v>
      </c>
      <c r="I91" s="21">
        <f t="shared" si="10"/>
        <v>2374.5968992248063</v>
      </c>
      <c r="J91" s="9"/>
    </row>
    <row r="92" spans="1:10" ht="15" customHeight="1">
      <c r="A92" s="38" t="s">
        <v>311</v>
      </c>
      <c r="B92" s="25">
        <v>32650</v>
      </c>
      <c r="C92" s="35">
        <v>8</v>
      </c>
      <c r="D92" s="36">
        <v>22000</v>
      </c>
      <c r="E92" s="35"/>
      <c r="F92" s="36">
        <f t="shared" si="9"/>
        <v>22000</v>
      </c>
      <c r="G92" s="36">
        <v>3187</v>
      </c>
      <c r="H92" s="36">
        <f>G92/14</f>
        <v>227.64285714285714</v>
      </c>
      <c r="I92" s="22">
        <f t="shared" si="10"/>
        <v>16898.239756367664</v>
      </c>
      <c r="J92" s="23"/>
    </row>
    <row r="93" spans="1:10" ht="15" customHeight="1">
      <c r="A93" s="19" t="s">
        <v>124</v>
      </c>
      <c r="B93" s="14" t="s">
        <v>312</v>
      </c>
      <c r="C93" s="18">
        <v>8</v>
      </c>
      <c r="D93" s="45"/>
      <c r="E93" s="18">
        <v>48</v>
      </c>
      <c r="F93" s="45">
        <f t="shared" si="9"/>
        <v>3600</v>
      </c>
      <c r="G93" s="45"/>
      <c r="H93" s="45">
        <f t="shared" ref="H93:H105" si="13">H92</f>
        <v>227.64285714285714</v>
      </c>
      <c r="I93" s="21">
        <f t="shared" si="10"/>
        <v>-1501.7602436323364</v>
      </c>
      <c r="J93" s="9"/>
    </row>
    <row r="94" spans="1:10" ht="15" customHeight="1">
      <c r="A94" s="9" t="s">
        <v>313</v>
      </c>
      <c r="B94" s="14" t="s">
        <v>46</v>
      </c>
      <c r="C94" s="18">
        <v>8</v>
      </c>
      <c r="D94" s="45"/>
      <c r="E94" s="18">
        <v>20</v>
      </c>
      <c r="F94" s="45">
        <f t="shared" si="9"/>
        <v>1500</v>
      </c>
      <c r="G94" s="45"/>
      <c r="H94" s="45">
        <f t="shared" si="13"/>
        <v>227.64285714285714</v>
      </c>
      <c r="I94" s="21">
        <f t="shared" si="10"/>
        <v>-3601.7602436323368</v>
      </c>
      <c r="J94" s="9"/>
    </row>
    <row r="95" spans="1:10" ht="15" customHeight="1">
      <c r="A95" s="9" t="s">
        <v>314</v>
      </c>
      <c r="B95" s="14" t="s">
        <v>315</v>
      </c>
      <c r="C95" s="18">
        <v>8</v>
      </c>
      <c r="D95" s="45"/>
      <c r="E95" s="18">
        <v>35</v>
      </c>
      <c r="F95" s="45">
        <f t="shared" si="9"/>
        <v>2625</v>
      </c>
      <c r="G95" s="45"/>
      <c r="H95" s="45">
        <f t="shared" si="13"/>
        <v>227.64285714285714</v>
      </c>
      <c r="I95" s="21">
        <f t="shared" si="10"/>
        <v>-2476.7602436323364</v>
      </c>
      <c r="J95" s="9"/>
    </row>
    <row r="96" spans="1:10" ht="15" customHeight="1">
      <c r="A96" s="48" t="s">
        <v>66</v>
      </c>
      <c r="B96" s="14" t="s">
        <v>67</v>
      </c>
      <c r="C96" s="18">
        <v>8</v>
      </c>
      <c r="D96" s="45"/>
      <c r="E96" s="18">
        <v>31</v>
      </c>
      <c r="F96" s="45">
        <f t="shared" si="9"/>
        <v>2325</v>
      </c>
      <c r="G96" s="45"/>
      <c r="H96" s="45">
        <f t="shared" si="13"/>
        <v>227.64285714285714</v>
      </c>
      <c r="I96" s="21">
        <f t="shared" si="10"/>
        <v>-2776.7602436323364</v>
      </c>
      <c r="J96" s="9"/>
    </row>
    <row r="97" spans="1:10" ht="15" customHeight="1">
      <c r="A97" s="48" t="s">
        <v>32</v>
      </c>
      <c r="B97" s="14">
        <v>2167</v>
      </c>
      <c r="C97" s="18">
        <v>8</v>
      </c>
      <c r="D97" s="45"/>
      <c r="E97" s="18">
        <v>72</v>
      </c>
      <c r="F97" s="45">
        <f t="shared" si="9"/>
        <v>5400</v>
      </c>
      <c r="G97" s="45"/>
      <c r="H97" s="45">
        <f t="shared" si="13"/>
        <v>227.64285714285714</v>
      </c>
      <c r="I97" s="21">
        <f t="shared" si="10"/>
        <v>298.23975636766318</v>
      </c>
      <c r="J97" s="9"/>
    </row>
    <row r="98" spans="1:10" ht="15" customHeight="1">
      <c r="A98" s="9" t="s">
        <v>259</v>
      </c>
      <c r="B98" s="14" t="s">
        <v>158</v>
      </c>
      <c r="C98" s="18">
        <v>8</v>
      </c>
      <c r="D98" s="45"/>
      <c r="E98" s="18">
        <v>35</v>
      </c>
      <c r="F98" s="45">
        <f t="shared" si="9"/>
        <v>2625</v>
      </c>
      <c r="G98" s="45"/>
      <c r="H98" s="45">
        <f t="shared" si="13"/>
        <v>227.64285714285714</v>
      </c>
      <c r="I98" s="21">
        <f t="shared" si="10"/>
        <v>-2476.7602436323364</v>
      </c>
      <c r="J98" s="9"/>
    </row>
    <row r="99" spans="1:10" ht="15" customHeight="1">
      <c r="A99" s="19" t="s">
        <v>244</v>
      </c>
      <c r="B99" s="14" t="s">
        <v>107</v>
      </c>
      <c r="C99" s="18">
        <v>8</v>
      </c>
      <c r="D99" s="45"/>
      <c r="E99" s="18">
        <v>57</v>
      </c>
      <c r="F99" s="45">
        <f t="shared" si="9"/>
        <v>4275</v>
      </c>
      <c r="G99" s="45"/>
      <c r="H99" s="45">
        <f t="shared" si="13"/>
        <v>227.64285714285714</v>
      </c>
      <c r="I99" s="21">
        <f t="shared" si="10"/>
        <v>-826.76024363233682</v>
      </c>
      <c r="J99" s="9"/>
    </row>
    <row r="100" spans="1:10" ht="15" customHeight="1">
      <c r="A100" s="19" t="s">
        <v>255</v>
      </c>
      <c r="B100" s="14" t="s">
        <v>231</v>
      </c>
      <c r="C100" s="18">
        <v>8</v>
      </c>
      <c r="D100" s="45"/>
      <c r="E100" s="18">
        <v>5</v>
      </c>
      <c r="F100" s="45">
        <f t="shared" ref="F100:F108" si="14">(E100*75)+D100</f>
        <v>375</v>
      </c>
      <c r="G100" s="45"/>
      <c r="H100" s="45">
        <f t="shared" si="13"/>
        <v>227.64285714285714</v>
      </c>
      <c r="I100" s="21">
        <f t="shared" ref="I100:I131" si="15">F100+H100-$I$134</f>
        <v>-4726.7602436323368</v>
      </c>
      <c r="J100" s="9"/>
    </row>
    <row r="101" spans="1:10" ht="15" customHeight="1">
      <c r="A101" s="19" t="s">
        <v>316</v>
      </c>
      <c r="B101" s="14" t="s">
        <v>235</v>
      </c>
      <c r="C101" s="18">
        <v>8</v>
      </c>
      <c r="D101" s="45"/>
      <c r="E101" s="18">
        <v>46</v>
      </c>
      <c r="F101" s="45">
        <f t="shared" si="14"/>
        <v>3450</v>
      </c>
      <c r="G101" s="45"/>
      <c r="H101" s="45">
        <f t="shared" si="13"/>
        <v>227.64285714285714</v>
      </c>
      <c r="I101" s="21">
        <f t="shared" si="15"/>
        <v>-1651.7602436323364</v>
      </c>
      <c r="J101" s="9"/>
    </row>
    <row r="102" spans="1:10" ht="15" customHeight="1">
      <c r="A102" s="19" t="s">
        <v>167</v>
      </c>
      <c r="B102" s="14">
        <v>28415</v>
      </c>
      <c r="C102" s="18">
        <v>8</v>
      </c>
      <c r="D102" s="45"/>
      <c r="E102" s="18">
        <v>35</v>
      </c>
      <c r="F102" s="45">
        <f t="shared" si="14"/>
        <v>2625</v>
      </c>
      <c r="G102" s="45"/>
      <c r="H102" s="45">
        <f t="shared" si="13"/>
        <v>227.64285714285714</v>
      </c>
      <c r="I102" s="21">
        <f t="shared" si="15"/>
        <v>-2476.7602436323364</v>
      </c>
      <c r="J102" s="9"/>
    </row>
    <row r="103" spans="1:10" ht="15" customHeight="1">
      <c r="A103" s="48" t="s">
        <v>317</v>
      </c>
      <c r="B103" s="14">
        <v>32650</v>
      </c>
      <c r="C103" s="18">
        <v>8</v>
      </c>
      <c r="D103" s="45"/>
      <c r="E103" s="18">
        <v>0</v>
      </c>
      <c r="F103" s="45">
        <f t="shared" si="14"/>
        <v>0</v>
      </c>
      <c r="G103" s="45"/>
      <c r="H103" s="45">
        <f t="shared" si="13"/>
        <v>227.64285714285714</v>
      </c>
      <c r="I103" s="21">
        <f t="shared" si="15"/>
        <v>-5101.7602436323368</v>
      </c>
      <c r="J103" s="9"/>
    </row>
    <row r="104" spans="1:10" ht="15" customHeight="1">
      <c r="A104" s="9" t="s">
        <v>318</v>
      </c>
      <c r="B104" s="14">
        <v>56421</v>
      </c>
      <c r="C104" s="18">
        <v>8</v>
      </c>
      <c r="D104" s="45"/>
      <c r="E104" s="18">
        <v>17</v>
      </c>
      <c r="F104" s="45">
        <f t="shared" si="14"/>
        <v>1275</v>
      </c>
      <c r="G104" s="45"/>
      <c r="H104" s="45">
        <f t="shared" si="13"/>
        <v>227.64285714285714</v>
      </c>
      <c r="I104" s="21">
        <f t="shared" si="15"/>
        <v>-3826.7602436323368</v>
      </c>
      <c r="J104" s="9"/>
    </row>
    <row r="105" spans="1:10" ht="15" customHeight="1">
      <c r="A105" s="51" t="s">
        <v>65</v>
      </c>
      <c r="B105" s="14">
        <v>25645</v>
      </c>
      <c r="C105" s="18">
        <v>8</v>
      </c>
      <c r="D105" s="45"/>
      <c r="E105" s="18">
        <v>60</v>
      </c>
      <c r="F105" s="45">
        <f t="shared" si="14"/>
        <v>4500</v>
      </c>
      <c r="G105" s="45"/>
      <c r="H105" s="45">
        <f t="shared" si="13"/>
        <v>227.64285714285714</v>
      </c>
      <c r="I105" s="21">
        <f t="shared" si="15"/>
        <v>-601.76024363233682</v>
      </c>
      <c r="J105" s="9"/>
    </row>
    <row r="106" spans="1:10" ht="15" customHeight="1">
      <c r="A106" s="23" t="s">
        <v>24</v>
      </c>
      <c r="B106" s="25" t="s">
        <v>319</v>
      </c>
      <c r="C106" s="35">
        <v>9</v>
      </c>
      <c r="D106" s="36">
        <v>18000</v>
      </c>
      <c r="E106" s="35"/>
      <c r="F106" s="36">
        <f t="shared" si="14"/>
        <v>18000</v>
      </c>
      <c r="G106" s="36">
        <v>885</v>
      </c>
      <c r="H106" s="36">
        <f>G106/13</f>
        <v>68.07692307692308</v>
      </c>
      <c r="I106" s="22">
        <f t="shared" si="15"/>
        <v>12738.673822301727</v>
      </c>
      <c r="J106" s="23"/>
    </row>
    <row r="107" spans="1:10" ht="15" customHeight="1">
      <c r="A107" s="19" t="s">
        <v>89</v>
      </c>
      <c r="B107" s="14">
        <v>37635</v>
      </c>
      <c r="C107" s="18">
        <v>9</v>
      </c>
      <c r="D107" s="45"/>
      <c r="E107" s="18">
        <v>58</v>
      </c>
      <c r="F107" s="45">
        <f t="shared" si="14"/>
        <v>4350</v>
      </c>
      <c r="G107" s="45"/>
      <c r="H107" s="45">
        <f t="shared" ref="H107:H118" si="16">H106</f>
        <v>68.07692307692308</v>
      </c>
      <c r="I107" s="21">
        <f t="shared" si="15"/>
        <v>-911.32617769827084</v>
      </c>
      <c r="J107" s="9"/>
    </row>
    <row r="108" spans="1:10" ht="15" customHeight="1">
      <c r="A108" s="9" t="s">
        <v>121</v>
      </c>
      <c r="B108" s="14">
        <v>11309</v>
      </c>
      <c r="C108" s="18">
        <v>9</v>
      </c>
      <c r="D108" s="45"/>
      <c r="E108" s="18">
        <v>57</v>
      </c>
      <c r="F108" s="45">
        <f t="shared" si="14"/>
        <v>4275</v>
      </c>
      <c r="G108" s="45"/>
      <c r="H108" s="45">
        <f t="shared" si="16"/>
        <v>68.07692307692308</v>
      </c>
      <c r="I108" s="21">
        <f t="shared" si="15"/>
        <v>-986.32617769827084</v>
      </c>
      <c r="J108" s="9"/>
    </row>
    <row r="109" spans="1:10" ht="15" customHeight="1">
      <c r="A109" s="48" t="s">
        <v>320</v>
      </c>
      <c r="B109" s="14" t="s">
        <v>321</v>
      </c>
      <c r="C109" s="18">
        <v>9</v>
      </c>
      <c r="D109" s="45"/>
      <c r="E109" s="18">
        <v>17</v>
      </c>
      <c r="F109" s="45">
        <f>(E109*150)+D109</f>
        <v>2550</v>
      </c>
      <c r="G109" s="45"/>
      <c r="H109" s="45">
        <f t="shared" si="16"/>
        <v>68.07692307692308</v>
      </c>
      <c r="I109" s="21">
        <f t="shared" si="15"/>
        <v>-2711.3261776982708</v>
      </c>
      <c r="J109" s="9"/>
    </row>
    <row r="110" spans="1:10" ht="15" customHeight="1">
      <c r="A110" s="9" t="s">
        <v>251</v>
      </c>
      <c r="B110" s="14">
        <v>37170</v>
      </c>
      <c r="C110" s="18">
        <v>9</v>
      </c>
      <c r="D110" s="45"/>
      <c r="E110" s="18">
        <v>128</v>
      </c>
      <c r="F110" s="45">
        <f>(E110*75)+D110</f>
        <v>9600</v>
      </c>
      <c r="G110" s="45"/>
      <c r="H110" s="45">
        <f t="shared" si="16"/>
        <v>68.07692307692308</v>
      </c>
      <c r="I110" s="21">
        <f t="shared" si="15"/>
        <v>4338.6738223017301</v>
      </c>
      <c r="J110" s="9"/>
    </row>
    <row r="111" spans="1:10" ht="15" customHeight="1">
      <c r="A111" s="19" t="s">
        <v>260</v>
      </c>
      <c r="B111" s="14" t="s">
        <v>81</v>
      </c>
      <c r="C111" s="18">
        <v>9</v>
      </c>
      <c r="D111" s="45"/>
      <c r="E111" s="18">
        <v>86</v>
      </c>
      <c r="F111" s="45">
        <f>(E111*75)+D111</f>
        <v>6450</v>
      </c>
      <c r="G111" s="45"/>
      <c r="H111" s="45">
        <f t="shared" si="16"/>
        <v>68.07692307692308</v>
      </c>
      <c r="I111" s="21">
        <f t="shared" si="15"/>
        <v>1188.6738223017292</v>
      </c>
      <c r="J111" s="9"/>
    </row>
    <row r="112" spans="1:10" ht="15" customHeight="1">
      <c r="A112" s="9" t="s">
        <v>322</v>
      </c>
      <c r="B112" s="14" t="s">
        <v>181</v>
      </c>
      <c r="C112" s="18">
        <v>9</v>
      </c>
      <c r="D112" s="45"/>
      <c r="E112" s="18">
        <v>248</v>
      </c>
      <c r="F112" s="45">
        <f>(E112*150)+D112</f>
        <v>37200</v>
      </c>
      <c r="G112" s="45"/>
      <c r="H112" s="45">
        <f t="shared" si="16"/>
        <v>68.07692307692308</v>
      </c>
      <c r="I112" s="21">
        <f t="shared" si="15"/>
        <v>31938.673822301727</v>
      </c>
      <c r="J112" s="9"/>
    </row>
    <row r="113" spans="1:10" ht="15" customHeight="1">
      <c r="A113" s="50" t="s">
        <v>60</v>
      </c>
      <c r="B113" s="14" t="s">
        <v>93</v>
      </c>
      <c r="C113" s="18">
        <v>9</v>
      </c>
      <c r="D113" s="45"/>
      <c r="E113" s="18">
        <v>44</v>
      </c>
      <c r="F113" s="45">
        <f>(E113*75)+D113</f>
        <v>3300</v>
      </c>
      <c r="G113" s="45"/>
      <c r="H113" s="45">
        <f t="shared" si="16"/>
        <v>68.07692307692308</v>
      </c>
      <c r="I113" s="21">
        <f t="shared" si="15"/>
        <v>-1961.3261776982708</v>
      </c>
      <c r="J113" s="9"/>
    </row>
    <row r="114" spans="1:10" ht="15" customHeight="1">
      <c r="A114" s="9" t="s">
        <v>185</v>
      </c>
      <c r="B114" s="14" t="s">
        <v>116</v>
      </c>
      <c r="C114" s="18">
        <v>9</v>
      </c>
      <c r="D114" s="45"/>
      <c r="E114" s="18">
        <v>40</v>
      </c>
      <c r="F114" s="45">
        <f>(E114*75)+D114</f>
        <v>3000</v>
      </c>
      <c r="G114" s="45"/>
      <c r="H114" s="45">
        <f t="shared" si="16"/>
        <v>68.07692307692308</v>
      </c>
      <c r="I114" s="21">
        <f t="shared" si="15"/>
        <v>-2261.3261776982708</v>
      </c>
      <c r="J114" s="9"/>
    </row>
    <row r="115" spans="1:10" ht="15" customHeight="1">
      <c r="A115" s="48" t="s">
        <v>323</v>
      </c>
      <c r="B115" s="14" t="s">
        <v>324</v>
      </c>
      <c r="C115" s="18">
        <v>9</v>
      </c>
      <c r="D115" s="45"/>
      <c r="E115" s="18">
        <v>62</v>
      </c>
      <c r="F115" s="45">
        <f>(E115*75)+D115</f>
        <v>4650</v>
      </c>
      <c r="G115" s="45"/>
      <c r="H115" s="45">
        <f t="shared" si="16"/>
        <v>68.07692307692308</v>
      </c>
      <c r="I115" s="21">
        <f t="shared" si="15"/>
        <v>-611.32617769827084</v>
      </c>
      <c r="J115" s="9"/>
    </row>
    <row r="116" spans="1:10" ht="15" customHeight="1">
      <c r="A116" s="50" t="s">
        <v>52</v>
      </c>
      <c r="B116" s="14">
        <v>11439</v>
      </c>
      <c r="C116" s="18">
        <v>9</v>
      </c>
      <c r="D116" s="45"/>
      <c r="E116" s="18">
        <v>4</v>
      </c>
      <c r="F116" s="45">
        <f>(E116*75)+D116</f>
        <v>300</v>
      </c>
      <c r="G116" s="45"/>
      <c r="H116" s="45">
        <f t="shared" si="16"/>
        <v>68.07692307692308</v>
      </c>
      <c r="I116" s="21">
        <f t="shared" si="15"/>
        <v>-4961.3261776982708</v>
      </c>
      <c r="J116" s="9"/>
    </row>
    <row r="117" spans="1:10" ht="15" customHeight="1">
      <c r="A117" s="9" t="s">
        <v>59</v>
      </c>
      <c r="B117" s="14" t="s">
        <v>264</v>
      </c>
      <c r="C117" s="18">
        <v>9</v>
      </c>
      <c r="D117" s="45"/>
      <c r="E117" s="18">
        <v>15</v>
      </c>
      <c r="F117" s="45">
        <f>(E117*150)+D117</f>
        <v>2250</v>
      </c>
      <c r="G117" s="45"/>
      <c r="H117" s="45">
        <f t="shared" si="16"/>
        <v>68.07692307692308</v>
      </c>
      <c r="I117" s="21">
        <f t="shared" si="15"/>
        <v>-3011.3261776982708</v>
      </c>
      <c r="J117" s="9"/>
    </row>
    <row r="118" spans="1:10" ht="15" customHeight="1">
      <c r="A118" s="18" t="s">
        <v>265</v>
      </c>
      <c r="B118" s="14" t="s">
        <v>211</v>
      </c>
      <c r="C118" s="18">
        <v>9</v>
      </c>
      <c r="D118" s="45"/>
      <c r="E118" s="18">
        <v>23</v>
      </c>
      <c r="F118" s="45">
        <f>(E118*150)+D118</f>
        <v>3450</v>
      </c>
      <c r="G118" s="45"/>
      <c r="H118" s="45">
        <f t="shared" si="16"/>
        <v>68.07692307692308</v>
      </c>
      <c r="I118" s="21">
        <f t="shared" si="15"/>
        <v>-1811.3261776982708</v>
      </c>
      <c r="J118" s="9"/>
    </row>
    <row r="119" spans="1:10" ht="15" customHeight="1">
      <c r="A119" s="23" t="s">
        <v>48</v>
      </c>
      <c r="B119" s="25" t="s">
        <v>173</v>
      </c>
      <c r="C119" s="35">
        <v>10</v>
      </c>
      <c r="D119" s="36">
        <v>22000</v>
      </c>
      <c r="E119" s="35"/>
      <c r="F119" s="36">
        <f>(E119*75)+D119</f>
        <v>22000</v>
      </c>
      <c r="G119" s="36">
        <v>2149</v>
      </c>
      <c r="H119" s="36">
        <f>G119/14</f>
        <v>153.5</v>
      </c>
      <c r="I119" s="22">
        <f t="shared" si="15"/>
        <v>16824.096899224805</v>
      </c>
      <c r="J119" s="23"/>
    </row>
    <row r="120" spans="1:10" ht="15" customHeight="1">
      <c r="A120" s="19" t="s">
        <v>19</v>
      </c>
      <c r="B120" s="14">
        <v>40516</v>
      </c>
      <c r="C120" s="18">
        <v>10</v>
      </c>
      <c r="D120" s="45"/>
      <c r="E120" s="18">
        <v>189</v>
      </c>
      <c r="F120" s="45">
        <f>(E120*150)+D120</f>
        <v>28350</v>
      </c>
      <c r="G120" s="45"/>
      <c r="H120" s="45">
        <f t="shared" ref="H120:H132" si="17">H119</f>
        <v>153.5</v>
      </c>
      <c r="I120" s="21">
        <f t="shared" si="15"/>
        <v>23174.096899224805</v>
      </c>
      <c r="J120" s="9"/>
    </row>
    <row r="121" spans="1:10" ht="15" customHeight="1">
      <c r="A121" s="9" t="s">
        <v>258</v>
      </c>
      <c r="B121" s="14" t="s">
        <v>50</v>
      </c>
      <c r="C121" s="18">
        <v>10</v>
      </c>
      <c r="D121" s="45"/>
      <c r="E121" s="18">
        <v>2</v>
      </c>
      <c r="F121" s="45">
        <f t="shared" ref="F121:F131" si="18">(E121*75)+D121</f>
        <v>150</v>
      </c>
      <c r="G121" s="45"/>
      <c r="H121" s="45">
        <f t="shared" si="17"/>
        <v>153.5</v>
      </c>
      <c r="I121" s="21">
        <f t="shared" si="15"/>
        <v>-5025.9031007751937</v>
      </c>
      <c r="J121" s="9"/>
    </row>
    <row r="122" spans="1:10" ht="15" customHeight="1">
      <c r="A122" s="19" t="s">
        <v>16</v>
      </c>
      <c r="B122" s="14">
        <v>26320</v>
      </c>
      <c r="C122" s="18">
        <v>10</v>
      </c>
      <c r="D122" s="45"/>
      <c r="E122" s="18">
        <v>46</v>
      </c>
      <c r="F122" s="45">
        <f t="shared" si="18"/>
        <v>3450</v>
      </c>
      <c r="G122" s="45"/>
      <c r="H122" s="45">
        <f t="shared" si="17"/>
        <v>153.5</v>
      </c>
      <c r="I122" s="21">
        <f t="shared" si="15"/>
        <v>-1725.9031007751937</v>
      </c>
      <c r="J122" s="9"/>
    </row>
    <row r="123" spans="1:10" ht="15" customHeight="1">
      <c r="A123" s="9" t="s">
        <v>95</v>
      </c>
      <c r="B123" s="14">
        <v>11490</v>
      </c>
      <c r="C123" s="18">
        <v>10</v>
      </c>
      <c r="D123" s="45"/>
      <c r="E123" s="18">
        <v>65</v>
      </c>
      <c r="F123" s="45">
        <f t="shared" si="18"/>
        <v>4875</v>
      </c>
      <c r="G123" s="45"/>
      <c r="H123" s="45">
        <f t="shared" si="17"/>
        <v>153.5</v>
      </c>
      <c r="I123" s="21">
        <f t="shared" si="15"/>
        <v>-300.90310077519371</v>
      </c>
      <c r="J123" s="9"/>
    </row>
    <row r="124" spans="1:10" ht="15" customHeight="1">
      <c r="A124" s="19" t="s">
        <v>55</v>
      </c>
      <c r="B124" s="14" t="s">
        <v>206</v>
      </c>
      <c r="C124" s="18">
        <v>10</v>
      </c>
      <c r="D124" s="45"/>
      <c r="E124" s="18">
        <v>21</v>
      </c>
      <c r="F124" s="45">
        <f t="shared" si="18"/>
        <v>1575</v>
      </c>
      <c r="G124" s="45"/>
      <c r="H124" s="45">
        <f t="shared" si="17"/>
        <v>153.5</v>
      </c>
      <c r="I124" s="21">
        <f t="shared" si="15"/>
        <v>-3600.9031007751937</v>
      </c>
      <c r="J124" s="9"/>
    </row>
    <row r="125" spans="1:10" ht="15" customHeight="1">
      <c r="A125" s="9" t="s">
        <v>325</v>
      </c>
      <c r="B125" s="14">
        <v>2509</v>
      </c>
      <c r="C125" s="18">
        <v>10</v>
      </c>
      <c r="D125" s="45"/>
      <c r="E125" s="18">
        <v>30</v>
      </c>
      <c r="F125" s="45">
        <f t="shared" si="18"/>
        <v>2250</v>
      </c>
      <c r="G125" s="45"/>
      <c r="H125" s="45">
        <f t="shared" si="17"/>
        <v>153.5</v>
      </c>
      <c r="I125" s="21">
        <f t="shared" si="15"/>
        <v>-2925.9031007751937</v>
      </c>
      <c r="J125" s="9"/>
    </row>
    <row r="126" spans="1:10" ht="15" customHeight="1">
      <c r="A126" s="48" t="s">
        <v>207</v>
      </c>
      <c r="B126" s="14">
        <v>3660</v>
      </c>
      <c r="C126" s="18">
        <v>10</v>
      </c>
      <c r="D126" s="45"/>
      <c r="E126" s="18">
        <v>11</v>
      </c>
      <c r="F126" s="45">
        <f t="shared" si="18"/>
        <v>825</v>
      </c>
      <c r="G126" s="45"/>
      <c r="H126" s="45">
        <f t="shared" si="17"/>
        <v>153.5</v>
      </c>
      <c r="I126" s="21">
        <f t="shared" si="15"/>
        <v>-4350.9031007751937</v>
      </c>
      <c r="J126" s="9"/>
    </row>
    <row r="127" spans="1:10" ht="15" customHeight="1">
      <c r="A127" s="9" t="s">
        <v>326</v>
      </c>
      <c r="B127" s="14" t="s">
        <v>324</v>
      </c>
      <c r="C127" s="18">
        <v>10</v>
      </c>
      <c r="D127" s="45"/>
      <c r="E127" s="18">
        <v>63</v>
      </c>
      <c r="F127" s="45">
        <f t="shared" si="18"/>
        <v>4725</v>
      </c>
      <c r="G127" s="45"/>
      <c r="H127" s="45">
        <f t="shared" si="17"/>
        <v>153.5</v>
      </c>
      <c r="I127" s="21">
        <f t="shared" si="15"/>
        <v>-450.90310077519371</v>
      </c>
      <c r="J127" s="9"/>
    </row>
    <row r="128" spans="1:10" s="12" customFormat="1" ht="15" customHeight="1">
      <c r="A128" s="9" t="s">
        <v>84</v>
      </c>
      <c r="B128" s="14" t="s">
        <v>85</v>
      </c>
      <c r="C128" s="18">
        <v>10</v>
      </c>
      <c r="D128" s="45"/>
      <c r="E128" s="18">
        <v>4</v>
      </c>
      <c r="F128" s="45">
        <f t="shared" si="18"/>
        <v>300</v>
      </c>
      <c r="G128" s="45"/>
      <c r="H128" s="45">
        <f t="shared" si="17"/>
        <v>153.5</v>
      </c>
      <c r="I128" s="21">
        <f t="shared" si="15"/>
        <v>-4875.9031007751937</v>
      </c>
      <c r="J128" s="9"/>
    </row>
    <row r="129" spans="1:10" s="12" customFormat="1" ht="15" customHeight="1">
      <c r="A129" s="9" t="s">
        <v>28</v>
      </c>
      <c r="B129" s="14" t="s">
        <v>187</v>
      </c>
      <c r="C129" s="18">
        <v>10</v>
      </c>
      <c r="D129" s="45"/>
      <c r="E129" s="18">
        <v>6</v>
      </c>
      <c r="F129" s="45">
        <f t="shared" si="18"/>
        <v>450</v>
      </c>
      <c r="G129" s="45"/>
      <c r="H129" s="45">
        <f t="shared" si="17"/>
        <v>153.5</v>
      </c>
      <c r="I129" s="21">
        <f t="shared" si="15"/>
        <v>-4725.9031007751937</v>
      </c>
      <c r="J129" s="9"/>
    </row>
    <row r="130" spans="1:10" ht="15" customHeight="1">
      <c r="A130" s="9" t="s">
        <v>75</v>
      </c>
      <c r="B130" s="14" t="s">
        <v>327</v>
      </c>
      <c r="C130" s="18">
        <v>10</v>
      </c>
      <c r="D130" s="45"/>
      <c r="E130" s="18">
        <v>44</v>
      </c>
      <c r="F130" s="45">
        <f t="shared" si="18"/>
        <v>3300</v>
      </c>
      <c r="G130" s="45"/>
      <c r="H130" s="45">
        <f t="shared" si="17"/>
        <v>153.5</v>
      </c>
      <c r="I130" s="21">
        <f t="shared" si="15"/>
        <v>-1875.9031007751937</v>
      </c>
      <c r="J130" s="9"/>
    </row>
    <row r="131" spans="1:10" ht="15" customHeight="1">
      <c r="A131" s="9" t="s">
        <v>202</v>
      </c>
      <c r="B131" s="14">
        <v>41467</v>
      </c>
      <c r="C131" s="18">
        <v>10</v>
      </c>
      <c r="D131" s="45"/>
      <c r="E131" s="18">
        <v>48</v>
      </c>
      <c r="F131" s="45">
        <f t="shared" si="18"/>
        <v>3600</v>
      </c>
      <c r="G131" s="45"/>
      <c r="H131" s="45">
        <f t="shared" si="17"/>
        <v>153.5</v>
      </c>
      <c r="I131" s="21">
        <f t="shared" si="15"/>
        <v>-1575.9031007751937</v>
      </c>
      <c r="J131" s="9"/>
    </row>
    <row r="132" spans="1:10" ht="15" customHeight="1">
      <c r="A132" s="9" t="s">
        <v>328</v>
      </c>
      <c r="B132" s="14">
        <v>54117</v>
      </c>
      <c r="C132" s="18">
        <v>10</v>
      </c>
      <c r="D132" s="45"/>
      <c r="E132" s="18">
        <v>172</v>
      </c>
      <c r="F132" s="45">
        <f>(E132*150)+D132</f>
        <v>25800</v>
      </c>
      <c r="G132" s="45"/>
      <c r="H132" s="45">
        <f t="shared" si="17"/>
        <v>153.5</v>
      </c>
      <c r="I132" s="21">
        <f t="shared" ref="I132" si="19">F132+H132-$I$134</f>
        <v>20624.096899224805</v>
      </c>
      <c r="J132" s="9"/>
    </row>
    <row r="133" spans="1:10" ht="15" customHeight="1">
      <c r="A133" s="5"/>
      <c r="B133" s="17"/>
      <c r="C133" s="5"/>
      <c r="D133" s="6"/>
      <c r="E133" s="5"/>
      <c r="F133" s="6">
        <f>SUM(F4:F132)</f>
        <v>648975</v>
      </c>
      <c r="G133" s="6"/>
      <c r="H133" s="6">
        <f>SUM(H4:H132)</f>
        <v>38517.999999999993</v>
      </c>
      <c r="I133" s="6">
        <f>F133+H133</f>
        <v>687493</v>
      </c>
      <c r="J133" s="6"/>
    </row>
    <row r="134" spans="1:10" ht="15" customHeight="1">
      <c r="A134" s="5"/>
      <c r="B134" s="17"/>
      <c r="C134" s="5"/>
      <c r="D134" s="6"/>
      <c r="E134" s="5"/>
      <c r="F134" s="6"/>
      <c r="G134" s="6"/>
      <c r="H134" s="8" t="s">
        <v>56</v>
      </c>
      <c r="I134" s="6">
        <f>I133/(COUNTIF(A4:A132,"*"))</f>
        <v>5329.4031007751937</v>
      </c>
      <c r="J134" s="5"/>
    </row>
  </sheetData>
  <autoFilter ref="A3:J134" xr:uid="{6F474B58-787A-4D45-B02F-A5A27401A210}">
    <sortState xmlns:xlrd2="http://schemas.microsoft.com/office/spreadsheetml/2017/richdata2" ref="A4:J132">
      <sortCondition ref="C3:C130"/>
    </sortState>
  </autoFilter>
  <conditionalFormatting sqref="I4:I132">
    <cfRule type="cellIs" dxfId="0" priority="1" operator="lessThan">
      <formula>0</formula>
    </cfRule>
  </conditionalFormatting>
  <pageMargins left="0.7" right="0.7" top="0.75" bottom="0.75" header="0.3" footer="0.3"/>
  <pageSetup paperSize="9" scale="88" orientation="landscape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5837ED108755469B1E8BB4B6AE341C" ma:contentTypeVersion="17" ma:contentTypeDescription="Skapa ett nytt dokument." ma:contentTypeScope="" ma:versionID="8e16807006dcc98595ed8602dbefd102">
  <xsd:schema xmlns:xsd="http://www.w3.org/2001/XMLSchema" xmlns:xs="http://www.w3.org/2001/XMLSchema" xmlns:p="http://schemas.microsoft.com/office/2006/metadata/properties" xmlns:ns2="9c081ee5-7f46-4933-a816-d8dee3aba106" xmlns:ns3="120be314-a338-4268-8881-2ac8f7013af3" targetNamespace="http://schemas.microsoft.com/office/2006/metadata/properties" ma:root="true" ma:fieldsID="bfca3bc1e7dea7aeed5442c3319c7bde" ns2:_="" ns3:_="">
    <xsd:import namespace="9c081ee5-7f46-4933-a816-d8dee3aba106"/>
    <xsd:import namespace="120be314-a338-4268-8881-2ac8f7013a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081ee5-7f46-4933-a816-d8dee3aba1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0be314-a338-4268-8881-2ac8f7013af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6a3f726-76d7-4401-aea2-7e6146be641c}" ma:internalName="TaxCatchAll" ma:showField="CatchAllData" ma:web="120be314-a338-4268-8881-2ac8f7013a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0be314-a338-4268-8881-2ac8f7013af3" xsi:nil="true"/>
    <lcf76f155ced4ddcb4097134ff3c332f xmlns="9c081ee5-7f46-4933-a816-d8dee3aba10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1873CE2-FD65-4C8D-9AE7-EB34A98D40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FB62A6-D954-469B-9281-2EBEE975C6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081ee5-7f46-4933-a816-d8dee3aba106"/>
    <ds:schemaRef ds:uri="120be314-a338-4268-8881-2ac8f7013a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C04B0A-D041-4B70-8CF9-0B5316D59019}">
  <ds:schemaRefs>
    <ds:schemaRef ds:uri="http://schemas.microsoft.com/office/2006/metadata/properties"/>
    <ds:schemaRef ds:uri="http://schemas.microsoft.com/office/infopath/2007/PartnerControls"/>
    <ds:schemaRef ds:uri="120be314-a338-4268-8881-2ac8f7013af3"/>
    <ds:schemaRef ds:uri="9c081ee5-7f46-4933-a816-d8dee3aba106"/>
  </ds:schemaRefs>
</ds:datastoreItem>
</file>

<file path=docMetadata/LabelInfo.xml><?xml version="1.0" encoding="utf-8"?>
<clbl:labelList xmlns:clbl="http://schemas.microsoft.com/office/2020/mipLabelMetadata">
  <clbl:label id="{eb5b2d6e-028e-454d-b878-0c055adbeb2a}" enabled="0" method="" siteId="{eb5b2d6e-028e-454d-b878-0c055adbe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KF steg 2 P18</vt:lpstr>
      <vt:lpstr>KF steg 2 F18</vt:lpstr>
      <vt:lpstr>KF steg 2 F16 </vt:lpstr>
      <vt:lpstr>KF steg 2 P16</vt:lpstr>
      <vt:lpstr>KF steg 2 P14</vt:lpstr>
      <vt:lpstr>KF steg 2 F14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Kendo UI</dc:creator>
  <cp:keywords/>
  <dc:description/>
  <cp:lastModifiedBy>Hampus Herne (Handboll)</cp:lastModifiedBy>
  <cp:revision/>
  <dcterms:created xsi:type="dcterms:W3CDTF">2019-09-22T17:39:16Z</dcterms:created>
  <dcterms:modified xsi:type="dcterms:W3CDTF">2025-05-23T14:56:56Z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0x0101003B5837ED108755469B1E8BB4B6AE341C</vt:lpwstr>
  </property>
  <property fmtid="{D5CDD505-2E9C-101B-9397-08002B2CF9AE}" pid="3" name="MediaServiceImageTags">
    <vt:lpwstr/>
  </property>
</Properties>
</file>